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61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一般公共预算支出'!$A$1:$E$31</definedName>
    <definedName name="_xlnm.Print_Area" localSheetId="3">'3 一般公共预算财政基本支出'!$A$1:$E$41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部门收入总表'!$A$1:$L$31</definedName>
    <definedName name="_xlnm.Print_Area" localSheetId="8">'8 部门支出总表'!$A$1:$H$30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<sst xmlns="http://schemas.openxmlformats.org/spreadsheetml/2006/main" count="1507" uniqueCount="552">
  <si>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</si>
  <si>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</si>
  <si>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</si>
  <si>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</si>
  <si>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</si>
  <si>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</si>
  <si>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</si>
  <si>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</si>
  <si>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</si>
  <si>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</si>
  <si>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</si>
  <si>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</si>
  <si>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</si>
  <si>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</si>
  <si>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</si>
  <si>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</si>
  <si>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</si>
  <si>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</si>
  <si>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</si>
  <si>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</si>
  <si>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</si>
  <si>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</si>
  <si>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</si>
  <si>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</si>
  <si>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</si>
  <si>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</si>
  <si>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</si>
  <si>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</si>
  <si>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</si>
  <si>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</si>
  <si>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</si>
  <si>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</si>
  <si>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</si>
  <si>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</si>
  <si>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</si>
  <si>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</si>
  <si>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</si>
  <si>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</si>
  <si>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</si>
  <si>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</si>
  <si>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</si>
  <si>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</si>
  <si>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</si>
  <si>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</si>
  <si>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</si>
  <si>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</si>
  <si>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</si>
  <si>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</si>
  <si>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</si>
  <si>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</si>
  <si>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</si>
  <si>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</si>
  <si>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</si>
  <si>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</si>
  <si>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</si>
  <si>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</si>
  <si>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</si>
  <si>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</si>
  <si>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</si>
  <si>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</si>
  <si>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</si>
  <si>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</si>
  <si>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</si>
  <si>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</si>
  <si>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</si>
  <si>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</si>
  <si>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</si>
  <si>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</si>
  <si>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</si>
  <si>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</si>
  <si>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</si>
  <si>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</si>
  <si>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</si>
  <si>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</si>
  <si>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</si>
  <si>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</si>
  <si>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</si>
  <si>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</si>
  <si>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</si>
  <si>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</si>
  <si>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</si>
  <si>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</si>
  <si>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</si>
  <si>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</si>
  <si>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</si>
  <si>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</si>
  <si>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</si>
  <si>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</si>
  <si>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</si>
  <si>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</si>
  <si>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</si>
  <si>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</si>
  <si>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</si>
  <si>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</si>
  <si>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</si>
  <si>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</si>
  <si>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</si>
  <si>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</si>
  <si>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</si>
  <si>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</si>
  <si>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</si>
  <si>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</si>
  <si>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</si>
  <si>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</si>
  <si>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</si>
  <si>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</si>
  <si>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</si>
  <si>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</si>
  <si>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</si>
  <si>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</si>
  <si>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</si>
  <si>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</si>
  <si>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</si>
  <si>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</si>
  <si>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</si>
  <si>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</si>
  <si>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</si>
  <si>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</si>
  <si>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</si>
  <si>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</si>
  <si>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</si>
  <si>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</si>
  <si>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</si>
  <si>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</si>
  <si>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</si>
  <si>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</si>
  <si>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</si>
  <si>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</si>
  <si>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</si>
  <si>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</si>
  <si>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</si>
  <si>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</si>
  <si>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</si>
  <si>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</si>
  <si>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</si>
  <si>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</si>
  <si>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</si>
  <si>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</si>
  <si>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</si>
  <si>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</si>
  <si>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</si>
  <si>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</si>
  <si>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</si>
  <si>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</si>
  <si>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</si>
  <si>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</si>
  <si>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</si>
  <si>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</si>
  <si>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</si>
  <si>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</si>
  <si>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</si>
  <si>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</si>
  <si>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</si>
  <si>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</si>
  <si>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</si>
  <si>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</si>
  <si>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</si>
  <si>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</si>
  <si>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</si>
  <si>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</si>
  <si>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</si>
  <si>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</si>
  <si>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</si>
  <si>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</si>
  <si>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</si>
  <si>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</si>
  <si>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</si>
  <si>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</si>
  <si>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</si>
  <si>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</si>
  <si>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</si>
  <si>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</si>
  <si>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</si>
  <si>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</si>
  <si>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</si>
  <si>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</si>
  <si>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</si>
  <si>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</si>
  <si>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</si>
  <si>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</si>
  <si>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</si>
  <si>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</si>
  <si>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</si>
  <si>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</si>
  <si>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</si>
  <si>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</si>
  <si>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</si>
  <si>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</si>
  <si>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</si>
  <si>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</si>
  <si>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</si>
  <si>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</si>
  <si>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</si>
  <si>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</si>
  <si>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</si>
  <si>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</si>
  <si>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</si>
  <si>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</si>
  <si>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</si>
  <si>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</si>
  <si>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</si>
  <si>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</si>
  <si>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</si>
  <si>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</si>
  <si>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</si>
  <si>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</si>
  <si>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</si>
  <si>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</si>
  <si>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</si>
  <si>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</si>
  <si>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</si>
  <si>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</si>
  <si>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</si>
  <si>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</si>
  <si>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</si>
  <si>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</si>
  <si>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</si>
  <si>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</si>
  <si>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</si>
  <si>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</si>
  <si>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</si>
  <si>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</si>
  <si>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</si>
  <si>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</si>
  <si>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</si>
  <si>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</si>
  <si>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</si>
  <si>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</si>
  <si>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</si>
  <si>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</si>
  <si>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</si>
  <si>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</si>
  <si>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</si>
  <si>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</si>
  <si>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</si>
  <si>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</si>
  <si>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</si>
  <si>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</si>
  <si>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</si>
  <si>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</si>
  <si>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</si>
  <si>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</si>
  <si>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</si>
  <si>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</si>
  <si>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</si>
  <si>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</si>
  <si>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</si>
  <si>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</si>
  <si>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</si>
  <si>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</si>
  <si>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</si>
  <si>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</si>
  <si>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</si>
  <si>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</si>
  <si>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</si>
  <si>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</si>
  <si>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</si>
  <si>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</si>
  <si>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</si>
  <si>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</si>
  <si>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</si>
  <si>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</si>
  <si>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</si>
  <si>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</si>
  <si>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</si>
  <si>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</si>
  <si>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</si>
  <si>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</si>
  <si>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</si>
  <si>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</si>
  <si>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</si>
  <si>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</si>
  <si>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</si>
  <si>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</si>
  <si>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</si>
  <si>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</si>
  <si>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</si>
  <si>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</si>
  <si>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</si>
  <si>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</si>
  <si>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</si>
  <si>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</si>
  <si>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</si>
  <si>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</si>
  <si>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</si>
  <si>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</si>
  <si>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</si>
  <si>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</si>
  <si>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</si>
  <si>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</si>
  <si>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</si>
  <si>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</si>
  <si>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</si>
  <si>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</si>
  <si>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</si>
  <si>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</si>
  <si>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</si>
  <si>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</si>
  <si>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</si>
  <si>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</si>
  <si>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</si>
  <si>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</si>
  <si>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</si>
  <si>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</si>
  <si>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</si>
  <si>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</si>
  <si>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</si>
  <si>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</si>
  <si>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</si>
  <si>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</si>
  <si>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</si>
  <si>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</si>
  <si>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（忠县水利局）财政拨款收支总表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</si>
  <si>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</si>
  <si>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</si>
  <si>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</si>
  <si>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</si>
  <si>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</si>
  <si>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</si>
  <si>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</si>
  <si>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</si>
  <si>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</si>
  <si>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</si>
  <si>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</si>
  <si>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</si>
  <si>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</si>
  <si>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</si>
  <si>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</si>
  <si>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</si>
  <si>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</si>
  <si>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</si>
  <si>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</si>
  <si>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</si>
  <si>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</si>
  <si>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</si>
  <si>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</si>
  <si>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</si>
  <si>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（忠县水利局）一般公共预算财政拨款支出预算表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</si>
  <si>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</si>
  <si>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</si>
  <si>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</si>
  <si>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</si>
  <si>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</si>
  <si>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</si>
  <si>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</si>
  <si>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</si>
  <si>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教育支出</t>
    </r>
  </si>
  <si>
    <t xml:space="preserve">  20508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</si>
  <si>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进修及培训</t>
    </r>
  </si>
  <si>
    <t xml:space="preserve">    2050803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</si>
  <si>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培训支出</t>
    </r>
  </si>
  <si>
    <t>208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</si>
  <si>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社会保障和就业支出</t>
    </r>
  </si>
  <si>
    <t xml:space="preserve">  20805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</si>
  <si>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行政事业单位养老支出</t>
    </r>
  </si>
  <si>
    <t xml:space="preserve">    2080505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</si>
  <si>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机关事业单位基本养老保险缴费支出</t>
    </r>
  </si>
  <si>
    <t xml:space="preserve">    2080506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</si>
  <si>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机关事业单位职业年金缴费支出</t>
    </r>
  </si>
  <si>
    <t xml:space="preserve">    2080599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</si>
  <si>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其他行政事业单位离退休支出</t>
    </r>
  </si>
  <si>
    <t>210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</si>
  <si>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卫生健康支出</t>
    </r>
  </si>
  <si>
    <t xml:space="preserve">  21011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</si>
  <si>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行政事业单位医疗</t>
    </r>
  </si>
  <si>
    <t xml:space="preserve">    2101101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</si>
  <si>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行政单位医疗</t>
    </r>
  </si>
  <si>
    <t xml:space="preserve">    2101102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</si>
  <si>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事业单位医疗</t>
    </r>
  </si>
  <si>
    <t>213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</si>
  <si>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农林水支出</t>
    </r>
  </si>
  <si>
    <t xml:space="preserve">  21303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</si>
  <si>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水利</t>
    </r>
  </si>
  <si>
    <t>2130301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</si>
  <si>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行政运行</t>
    </r>
  </si>
  <si>
    <t>2130302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</si>
  <si>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一般行政管理事务</t>
    </r>
  </si>
  <si>
    <t>2130306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</si>
  <si>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水利工程运行与维护</t>
    </r>
  </si>
  <si>
    <t>2130310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</si>
  <si>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水土保持</t>
    </r>
  </si>
  <si>
    <t>2130312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</si>
  <si>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水质监测</t>
    </r>
  </si>
  <si>
    <t>2130313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</si>
  <si>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水文测报</t>
    </r>
  </si>
  <si>
    <t>2130399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</si>
  <si>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其他水利支出</t>
    </r>
  </si>
  <si>
    <t>221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</si>
  <si>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住房保障支出</t>
    </r>
  </si>
  <si>
    <t xml:space="preserve">  22102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</si>
  <si>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住房改革支出</t>
    </r>
  </si>
  <si>
    <t>2210201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</si>
  <si>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住房公积金</t>
    </r>
  </si>
  <si>
    <t>备注：本表反映2020年当年一般公共预算财政拨款支出情况。</t>
  </si>
  <si>
    <t>表3</t>
  </si>
  <si>
    <t>（忠县水利局）一般公共预算财政拨款基本支出预算表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</si>
  <si>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</si>
  <si>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</si>
  <si>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</si>
  <si>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</si>
  <si>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</si>
  <si>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</si>
  <si>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</si>
  <si>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</si>
  <si>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</si>
  <si>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</si>
  <si>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</si>
  <si>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</si>
  <si>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</si>
  <si>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</si>
  <si>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</si>
  <si>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</si>
  <si>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</si>
  <si>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</si>
  <si>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</si>
  <si>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</si>
  <si>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</si>
  <si>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>　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</si>
  <si>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</si>
  <si>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</si>
  <si>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</si>
  <si>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</si>
  <si>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</si>
  <si>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</si>
  <si>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</si>
  <si>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</si>
  <si>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</si>
  <si>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</si>
  <si>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</si>
  <si>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</si>
  <si>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</si>
  <si>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</si>
  <si>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</si>
  <si>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</si>
  <si>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</si>
  <si>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</si>
  <si>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</si>
  <si>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</si>
  <si>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</si>
  <si>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</si>
  <si>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</si>
  <si>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</si>
  <si>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</si>
  <si>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</si>
  <si>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</si>
  <si>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</si>
  <si>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</si>
  <si>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</si>
  <si>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30216</t>
  </si>
  <si>
    <t>　培训费</t>
  </si>
  <si>
    <t>　30217</t>
  </si>
  <si>
    <t>　公务接待费</t>
  </si>
  <si>
    <t>　30226</t>
  </si>
  <si>
    <t>　劳务费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</si>
  <si>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</si>
  <si>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</si>
  <si>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</si>
  <si>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</si>
  <si>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</si>
  <si>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</si>
  <si>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</si>
  <si>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</si>
  <si>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</si>
  <si>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</si>
  <si>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</si>
  <si>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</si>
  <si>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 xml:space="preserve">  30305</t>
  </si>
  <si>
    <t>　生活补助</t>
  </si>
  <si>
    <t xml:space="preserve">  30306</t>
  </si>
  <si>
    <t>　其他对个人和家庭的补助支出</t>
  </si>
  <si>
    <t>表4</t>
  </si>
  <si>
    <t>（忠县水利局）一般公共预算“三公”经费支出表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</si>
  <si>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</si>
  <si>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</si>
  <si>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</si>
  <si>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</si>
  <si>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</si>
  <si>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</si>
  <si>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（忠县水利局）政府性基金预算支出表</t>
  </si>
  <si>
    <t>本年政府性基金预算财政拨款支出</t>
  </si>
  <si>
    <t>（备注：本单位无政府性基金预算收支，故此表无数据。）</t>
  </si>
  <si>
    <t>表6</t>
  </si>
  <si>
    <t>（忠县水利局）部门收支总表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</si>
  <si>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</si>
  <si>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</si>
  <si>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</si>
  <si>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</si>
  <si>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</si>
  <si>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</si>
  <si>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</si>
  <si>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</si>
  <si>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</si>
  <si>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</si>
  <si>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</si>
  <si>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</si>
  <si>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</si>
  <si>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</si>
  <si>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（忠县水利局）部门收入总表</t>
  </si>
  <si>
    <t>科目</t>
  </si>
  <si>
    <t>非教育收费收入预算</t>
  </si>
  <si>
    <t>教育收费收预算入</t>
  </si>
  <si>
    <t>表8</t>
  </si>
  <si>
    <t>（忠县水利局）部门支出总表</t>
  </si>
  <si>
    <t>上缴上级支出</t>
  </si>
  <si>
    <t>事业单位经营支出</t>
  </si>
  <si>
    <t>对下级单位补助支出</t>
  </si>
  <si>
    <t>表9</t>
  </si>
  <si>
    <t>（忠县水利局）政府采购预算明细表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</si>
  <si>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</si>
  <si>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</si>
  <si>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</si>
  <si>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</si>
  <si>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</si>
  <si>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</si>
  <si>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</si>
  <si>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</si>
  <si>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</si>
  <si>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</si>
  <si>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</si>
  <si>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</si>
  <si>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</si>
  <si>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</si>
  <si>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</si>
  <si>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</si>
  <si>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</si>
  <si>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</si>
  <si>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忠县水利服务中心</t>
  </si>
  <si>
    <t/>
  </si>
  <si>
    <t>专项资金名称</t>
  </si>
  <si>
    <t>山洪灾害预警及水文监测设备运行维护费</t>
  </si>
  <si>
    <t>业务主管部门</t>
  </si>
  <si>
    <t>忠县水利局</t>
  </si>
  <si>
    <t>2020年预算</t>
  </si>
  <si>
    <t>121万元</t>
  </si>
  <si>
    <t>项目概况</t>
  </si>
  <si>
    <t>忠县中小河流遥测站系统、山洪灾害预警监测系统、水文站墒情站运行运维护，全县107个遥测站雨量站、10个遥测水位站、229个预警广播站、9个图像监测站、2个自动水位雨量站、5个水文站及4个墒情站采集设备仪器维护。总计费用121万元。支出明细：1、中小河流遥测站运行维护、洪灾害预警、水文站运行及维护费（2019.10.16-2020.10.15）74.395万元；2、中小河流遥测站运行维护费补充合同（2019.7.17-2019.10.16）8.4156万元；3、山洪灾害预警、水文站运行及维护费补充合同（20198.23-2019.10.16）7.4628万元；4、中小河流遥测站运行维护、洪灾害预警、水文站运行及维护费项目评审费0.5779万元；5、92个雨量站、10个水位站、15个山洪灾害站、4个墒情站管理费，600元/个/年，共计7.26万元；6、忠县90个雨量站通信费1.728万元；7、顺溪中心水文站移动网络费1.68万元；8、忠县山洪预警防洪喇叭监控广播移动网络0.72万元；9、忠县山洪预警防洪喇叭通信费（168卡）4.32万元；10、山洪灾害语音系统宽带费（每个乡站一条）3.0624万元；11、水文站水电费3.6万元；12、水文站自动监测设备更换7.7783万元。</t>
  </si>
  <si>
    <t>立项依据</t>
  </si>
  <si>
    <t>《重庆市人民政府办公厅关于加强水文站网管理意见的通知》（渝府办发[2014]89号）；《重庆市水利局关于发布2010年水文监测系统建设及维护造价信息的通知》（渝水基[2010]34号）。</t>
  </si>
  <si>
    <t>项目当年绩效目标</t>
  </si>
  <si>
    <t>加强雨量站、水位站、预警广播站、水文站、墒情站网管理，确保中小河流、山洪灾害系统监测设施设备正常运行，对县站点运行管理工作进行指导和监督，杜绝水文监测站点责任事故及其安全事故发生。雨量站、水位站、水文站、墒情站、图像站测报合格率达96%以上，简易雨量站、预警广播站巡查维护、养护及时率100%，数据保密率100%，服务绩效投诉≤1%，事故处理率100%，维护服务质量满意率90%。</t>
  </si>
  <si>
    <t>监测系统正常运行天数</t>
  </si>
  <si>
    <t>天</t>
  </si>
  <si>
    <t>=</t>
  </si>
  <si>
    <t>测报合格率</t>
  </si>
  <si>
    <t>%</t>
  </si>
  <si>
    <t>≥</t>
  </si>
  <si>
    <t>巡查维护、养护及时率</t>
  </si>
  <si>
    <t>预警广播维护率</t>
  </si>
  <si>
    <t>为全县提供雨量监测及山洪灾害信息</t>
  </si>
  <si>
    <t>群众满意率</t>
  </si>
  <si>
    <t>服务质量满意率</t>
  </si>
  <si>
    <t>≥90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</si>
</sst>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;;"/>
    <numFmt numFmtId="178" formatCode="###,##0.00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name val="Default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sz val="10"/>
      <name val="Default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81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0" xfId="50" applyNumberFormat="1" applyFont="1" applyFill="1" applyBorder="1" applyAlignment="1">
      <alignment horizontal="center" vertical="center"/>
    </xf>
    <xf numFmtId="176" fontId="4" fillId="0" borderId="5" xfId="50" applyNumberFormat="1" applyFont="1" applyFill="1" applyBorder="1" applyAlignment="1">
      <alignment horizontal="center" vertical="center"/>
    </xf>
    <xf numFmtId="176" fontId="4" fillId="0" borderId="6" xfId="50" applyNumberFormat="1" applyFont="1" applyFill="1" applyBorder="1" applyAlignment="1">
      <alignment horizontal="center" vertical="center"/>
    </xf>
    <xf numFmtId="176" fontId="4" fillId="0" borderId="7" xfId="50" applyNumberFormat="1" applyFont="1" applyFill="1" applyBorder="1" applyAlignment="1">
      <alignment horizontal="center" vertical="center"/>
    </xf>
    <xf numFmtId="176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5" fillId="0" borderId="9" xfId="48" applyFont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6" fillId="0" borderId="10" xfId="53" applyNumberFormat="1" applyFont="1" applyFill="1" applyBorder="1" applyAlignment="1" applyProtection="1">
      <alignment horizontal="center" vertical="center"/>
      <protection locked="0"/>
    </xf>
    <xf numFmtId="0" fontId="6" fillId="0" borderId="10" xfId="48" applyNumberFormat="1" applyFont="1" applyFill="1" applyBorder="1" applyAlignment="1" applyProtection="1">
      <alignment horizontal="center" vertical="center"/>
      <protection locked="0"/>
    </xf>
    <xf numFmtId="0" fontId="4" fillId="0" borderId="2" xfId="50" applyFont="1" applyFill="1" applyBorder="1" applyAlignment="1">
      <alignment horizontal="left" vertical="center"/>
    </xf>
    <xf numFmtId="0" fontId="1" fillId="0" borderId="0" xfId="50"/>
    <xf numFmtId="0" fontId="7" fillId="0" borderId="7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/>
    </xf>
    <xf numFmtId="0" fontId="8" fillId="0" borderId="11" xfId="50" applyFont="1" applyBorder="1" applyAlignment="1">
      <alignment horizontal="center" vertical="center"/>
    </xf>
    <xf numFmtId="0" fontId="8" fillId="0" borderId="11" xfId="50" applyFont="1" applyBorder="1" applyAlignment="1">
      <alignment vertical="center" wrapText="1"/>
    </xf>
    <xf numFmtId="0" fontId="8" fillId="0" borderId="2" xfId="50" applyFont="1" applyBorder="1" applyAlignment="1">
      <alignment vertical="center" wrapText="1"/>
    </xf>
    <xf numFmtId="0" fontId="8" fillId="0" borderId="10" xfId="50" applyFont="1" applyBorder="1" applyAlignment="1">
      <alignment horizontal="center" vertical="center"/>
    </xf>
    <xf numFmtId="0" fontId="8" fillId="0" borderId="12" xfId="50" applyFont="1" applyBorder="1" applyAlignment="1">
      <alignment horizontal="center" vertical="center"/>
    </xf>
    <xf numFmtId="0" fontId="8" fillId="0" borderId="10" xfId="50" applyFont="1" applyBorder="1" applyAlignment="1">
      <alignment vertical="center" wrapText="1"/>
    </xf>
    <xf numFmtId="0" fontId="8" fillId="0" borderId="12" xfId="50" applyNumberFormat="1" applyFont="1" applyBorder="1" applyAlignment="1">
      <alignment horizontal="center" vertical="center"/>
    </xf>
    <xf numFmtId="0" fontId="8" fillId="0" borderId="2" xfId="50" applyNumberFormat="1" applyFont="1" applyBorder="1" applyAlignment="1">
      <alignment horizontal="center" vertical="center"/>
    </xf>
    <xf numFmtId="0" fontId="0" fillId="0" borderId="0" xfId="0" applyFill="1"/>
    <xf numFmtId="0" fontId="9" fillId="0" borderId="0" xfId="5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2" applyNumberFormat="1" applyFont="1" applyFill="1" applyBorder="1" applyAlignment="1" applyProtection="1">
      <alignment horizontal="center" vertical="center" wrapText="1"/>
    </xf>
    <xf numFmtId="0" fontId="14" fillId="0" borderId="10" xfId="51" applyFont="1" applyFill="1" applyBorder="1" applyAlignment="1">
      <alignment horizontal="left" vertical="center"/>
    </xf>
    <xf numFmtId="0" fontId="0" fillId="0" borderId="10" xfId="0" applyBorder="1"/>
    <xf numFmtId="0" fontId="14" fillId="0" borderId="10" xfId="51" applyFont="1" applyFill="1" applyBorder="1" applyAlignment="1">
      <alignment horizontal="left" vertical="center" indent="2"/>
    </xf>
    <xf numFmtId="0" fontId="8" fillId="0" borderId="0" xfId="52"/>
    <xf numFmtId="0" fontId="9" fillId="0" borderId="0" xfId="52" applyNumberFormat="1" applyFont="1" applyFill="1" applyAlignment="1" applyProtection="1">
      <alignment horizontal="left" vertical="center"/>
    </xf>
    <xf numFmtId="0" fontId="8" fillId="0" borderId="0" xfId="52" applyFill="1"/>
    <xf numFmtId="0" fontId="15" fillId="0" borderId="0" xfId="52" applyNumberFormat="1" applyFont="1" applyFill="1" applyAlignment="1" applyProtection="1">
      <alignment horizontal="centerContinuous"/>
    </xf>
    <xf numFmtId="0" fontId="8" fillId="0" borderId="0" xfId="52" applyAlignment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17" fillId="0" borderId="0" xfId="52" applyFont="1"/>
    <xf numFmtId="0" fontId="17" fillId="0" borderId="0" xfId="52" applyFont="1" applyFill="1"/>
    <xf numFmtId="0" fontId="17" fillId="0" borderId="0" xfId="52" applyFont="1" applyAlignment="1">
      <alignment horizontal="right"/>
    </xf>
    <xf numFmtId="0" fontId="13" fillId="0" borderId="13" xfId="52" applyNumberFormat="1" applyFont="1" applyFill="1" applyBorder="1" applyAlignment="1" applyProtection="1">
      <alignment horizontal="center" vertical="center" wrapText="1"/>
    </xf>
    <xf numFmtId="4" fontId="17" fillId="0" borderId="10" xfId="52" applyNumberFormat="1" applyFont="1" applyFill="1" applyBorder="1" applyAlignment="1" applyProtection="1">
      <alignment horizontal="right" vertical="center" wrapText="1"/>
    </xf>
    <xf numFmtId="49" fontId="5" fillId="0" borderId="10" xfId="0" applyNumberFormat="1" applyFont="1" applyFill="1" applyBorder="1" applyAlignment="1" applyProtection="1">
      <alignment vertical="center"/>
    </xf>
    <xf numFmtId="0" fontId="18" fillId="2" borderId="10" xfId="0" applyNumberFormat="1" applyFont="1" applyFill="1" applyBorder="1" applyAlignment="1">
      <alignment horizontal="left" vertical="center" wrapText="1"/>
    </xf>
    <xf numFmtId="0" fontId="8" fillId="0" borderId="10" xfId="52" applyFill="1" applyBorder="1"/>
    <xf numFmtId="0" fontId="8" fillId="0" borderId="10" xfId="52" applyBorder="1"/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/>
    <xf numFmtId="49" fontId="5" fillId="0" borderId="10" xfId="0" applyNumberFormat="1" applyFont="1" applyFill="1" applyBorder="1" applyAlignment="1">
      <alignment horizontal="center"/>
    </xf>
    <xf numFmtId="0" fontId="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3" fillId="0" borderId="10" xfId="52" applyNumberFormat="1" applyFont="1" applyFill="1" applyBorder="1" applyAlignment="1" applyProtection="1">
      <alignment horizontal="center" vertical="center"/>
    </xf>
    <xf numFmtId="0" fontId="13" fillId="0" borderId="14" xfId="52" applyNumberFormat="1" applyFont="1" applyFill="1" applyBorder="1" applyAlignment="1" applyProtection="1">
      <alignment horizontal="center" vertical="center" wrapText="1"/>
    </xf>
    <xf numFmtId="0" fontId="13" fillId="0" borderId="9" xfId="52" applyNumberFormat="1" applyFont="1" applyFill="1" applyBorder="1" applyAlignment="1" applyProtection="1">
      <alignment horizontal="center" vertical="center" wrapText="1"/>
    </xf>
    <xf numFmtId="0" fontId="13" fillId="0" borderId="15" xfId="52" applyFont="1" applyBorder="1" applyAlignment="1">
      <alignment horizontal="center" vertical="center" wrapText="1"/>
    </xf>
    <xf numFmtId="0" fontId="13" fillId="0" borderId="15" xfId="52" applyFont="1" applyFill="1" applyBorder="1" applyAlignment="1">
      <alignment horizontal="center" vertical="center" wrapText="1"/>
    </xf>
    <xf numFmtId="0" fontId="13" fillId="0" borderId="10" xfId="52" applyFont="1" applyBorder="1" applyAlignment="1">
      <alignment horizontal="center" vertical="center" wrapText="1"/>
    </xf>
    <xf numFmtId="0" fontId="13" fillId="0" borderId="10" xfId="52" applyFont="1" applyFill="1" applyBorder="1" applyAlignment="1">
      <alignment horizontal="center" vertical="center" wrapText="1"/>
    </xf>
    <xf numFmtId="4" fontId="17" fillId="0" borderId="14" xfId="52" applyNumberFormat="1" applyFont="1" applyFill="1" applyBorder="1" applyAlignment="1" applyProtection="1">
      <alignment horizontal="right" vertical="center" wrapText="1"/>
    </xf>
    <xf numFmtId="4" fontId="17" fillId="0" borderId="16" xfId="52" applyNumberFormat="1" applyFont="1" applyFill="1" applyBorder="1" applyAlignment="1" applyProtection="1">
      <alignment horizontal="right" vertical="center" wrapText="1"/>
    </xf>
    <xf numFmtId="4" fontId="17" fillId="0" borderId="9" xfId="52" applyNumberFormat="1" applyFont="1" applyFill="1" applyBorder="1" applyAlignment="1" applyProtection="1">
      <alignment horizontal="right" vertical="center" wrapText="1"/>
    </xf>
    <xf numFmtId="49" fontId="5" fillId="0" borderId="17" xfId="0" applyNumberFormat="1" applyFont="1" applyFill="1" applyBorder="1" applyAlignment="1" applyProtection="1">
      <alignment vertical="center"/>
    </xf>
    <xf numFmtId="0" fontId="18" fillId="2" borderId="8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 applyProtection="1">
      <alignment horizontal="left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9" fillId="0" borderId="0" xfId="52" applyFont="1" applyFill="1" applyAlignment="1">
      <alignment horizontal="right"/>
    </xf>
    <xf numFmtId="0" fontId="17" fillId="0" borderId="18" xfId="52" applyNumberFormat="1" applyFont="1" applyFill="1" applyBorder="1" applyAlignment="1" applyProtection="1">
      <alignment horizontal="right"/>
    </xf>
    <xf numFmtId="0" fontId="13" fillId="0" borderId="17" xfId="52" applyNumberFormat="1" applyFont="1" applyFill="1" applyBorder="1" applyAlignment="1" applyProtection="1">
      <alignment horizontal="center" vertical="center" wrapText="1"/>
    </xf>
    <xf numFmtId="0" fontId="13" fillId="0" borderId="19" xfId="52" applyNumberFormat="1" applyFont="1" applyFill="1" applyBorder="1" applyAlignment="1" applyProtection="1">
      <alignment horizontal="center" vertical="center" wrapText="1"/>
    </xf>
    <xf numFmtId="0" fontId="20" fillId="0" borderId="0" xfId="52" applyFont="1" applyFill="1" applyAlignment="1">
      <alignment horizontal="right" vertical="center"/>
    </xf>
    <xf numFmtId="0" fontId="20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15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13" fillId="0" borderId="17" xfId="52" applyNumberFormat="1" applyFont="1" applyFill="1" applyBorder="1" applyAlignment="1" applyProtection="1">
      <alignment horizontal="center" vertical="center"/>
    </xf>
    <xf numFmtId="0" fontId="13" fillId="0" borderId="17" xfId="52" applyNumberFormat="1" applyFont="1" applyFill="1" applyBorder="1" applyAlignment="1" applyProtection="1">
      <alignment horizontal="centerContinuous" vertical="center" wrapText="1"/>
    </xf>
    <xf numFmtId="0" fontId="17" fillId="0" borderId="20" xfId="52" applyFont="1" applyFill="1" applyBorder="1" applyAlignment="1">
      <alignment vertical="center"/>
    </xf>
    <xf numFmtId="4" fontId="17" fillId="0" borderId="10" xfId="51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vertical="center"/>
    </xf>
    <xf numFmtId="4" fontId="17" fillId="0" borderId="10" xfId="51" applyNumberFormat="1" applyFont="1" applyBorder="1" applyAlignment="1">
      <alignment horizontal="right" vertical="center"/>
    </xf>
    <xf numFmtId="0" fontId="17" fillId="0" borderId="9" xfId="52" applyFont="1" applyBorder="1" applyAlignment="1">
      <alignment vertical="center"/>
    </xf>
    <xf numFmtId="0" fontId="17" fillId="0" borderId="9" xfId="52" applyFont="1" applyBorder="1" applyAlignment="1">
      <alignment horizontal="left" vertical="center"/>
    </xf>
    <xf numFmtId="4" fontId="17" fillId="0" borderId="15" xfId="52" applyNumberFormat="1" applyFont="1" applyFill="1" applyBorder="1" applyAlignment="1" applyProtection="1">
      <alignment horizontal="right" vertical="center" wrapText="1"/>
    </xf>
    <xf numFmtId="0" fontId="17" fillId="0" borderId="9" xfId="52" applyFont="1" applyFill="1" applyBorder="1" applyAlignment="1">
      <alignment vertical="center"/>
    </xf>
    <xf numFmtId="4" fontId="17" fillId="0" borderId="13" xfId="52" applyNumberFormat="1" applyFont="1" applyFill="1" applyBorder="1" applyAlignment="1" applyProtection="1">
      <alignment horizontal="right" vertical="center" wrapText="1"/>
    </xf>
    <xf numFmtId="0" fontId="17" fillId="0" borderId="14" xfId="52" applyFont="1" applyFill="1" applyBorder="1" applyAlignment="1">
      <alignment vertical="center" wrapText="1"/>
    </xf>
    <xf numFmtId="4" fontId="17" fillId="0" borderId="14" xfId="52" applyNumberFormat="1" applyFont="1" applyBorder="1" applyAlignment="1">
      <alignment vertical="center" wrapText="1"/>
    </xf>
    <xf numFmtId="0" fontId="17" fillId="0" borderId="10" xfId="52" applyFont="1" applyBorder="1"/>
    <xf numFmtId="4" fontId="17" fillId="0" borderId="10" xfId="52" applyNumberFormat="1" applyFont="1" applyFill="1" applyBorder="1" applyAlignment="1">
      <alignment horizontal="right" vertical="center" wrapText="1"/>
    </xf>
    <xf numFmtId="0" fontId="17" fillId="0" borderId="10" xfId="52" applyFont="1" applyFill="1" applyBorder="1" applyAlignment="1">
      <alignment vertical="center" wrapText="1"/>
    </xf>
    <xf numFmtId="4" fontId="17" fillId="0" borderId="10" xfId="52" applyNumberFormat="1" applyFont="1" applyBorder="1" applyAlignment="1">
      <alignment vertical="center" wrapText="1"/>
    </xf>
    <xf numFmtId="0" fontId="17" fillId="0" borderId="10" xfId="52" applyNumberFormat="1" applyFont="1" applyFill="1" applyBorder="1" applyAlignment="1" applyProtection="1">
      <alignment horizontal="center" vertical="center"/>
    </xf>
    <xf numFmtId="4" fontId="17" fillId="0" borderId="13" xfId="52" applyNumberFormat="1" applyFont="1" applyFill="1" applyBorder="1" applyAlignment="1">
      <alignment horizontal="right" vertical="center" wrapText="1"/>
    </xf>
    <xf numFmtId="0" fontId="17" fillId="0" borderId="10" xfId="52" applyNumberFormat="1" applyFont="1" applyFill="1" applyBorder="1" applyAlignment="1" applyProtection="1">
      <alignment vertical="center" wrapText="1"/>
    </xf>
    <xf numFmtId="0" fontId="17" fillId="0" borderId="14" xfId="52" applyFont="1" applyBorder="1" applyAlignment="1">
      <alignment vertical="center" wrapText="1"/>
    </xf>
    <xf numFmtId="0" fontId="17" fillId="0" borderId="10" xfId="52" applyFont="1" applyFill="1" applyBorder="1" applyAlignment="1">
      <alignment horizontal="center" vertical="center"/>
    </xf>
    <xf numFmtId="4" fontId="17" fillId="0" borderId="17" xfId="52" applyNumberFormat="1" applyFont="1" applyFill="1" applyBorder="1" applyAlignment="1">
      <alignment horizontal="right" vertical="center" wrapText="1"/>
    </xf>
    <xf numFmtId="0" fontId="20" fillId="0" borderId="0" xfId="52" applyFont="1" applyFill="1"/>
    <xf numFmtId="0" fontId="15" fillId="0" borderId="0" xfId="52" applyFont="1" applyFill="1" applyAlignment="1">
      <alignment horizontal="centerContinuous"/>
    </xf>
    <xf numFmtId="0" fontId="23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0" fontId="13" fillId="0" borderId="9" xfId="52" applyNumberFormat="1" applyFont="1" applyFill="1" applyBorder="1" applyAlignment="1" applyProtection="1">
      <alignment horizontal="center" vertical="center"/>
    </xf>
    <xf numFmtId="0" fontId="13" fillId="0" borderId="13" xfId="52" applyNumberFormat="1" applyFont="1" applyFill="1" applyBorder="1" applyAlignment="1" applyProtection="1">
      <alignment horizontal="center" vertical="center"/>
    </xf>
    <xf numFmtId="0" fontId="13" fillId="0" borderId="15" xfId="52" applyNumberFormat="1" applyFont="1" applyFill="1" applyBorder="1" applyAlignment="1" applyProtection="1">
      <alignment horizontal="center" vertical="center"/>
    </xf>
    <xf numFmtId="49" fontId="17" fillId="0" borderId="9" xfId="52" applyNumberFormat="1" applyFont="1" applyFill="1" applyBorder="1" applyAlignment="1" applyProtection="1">
      <alignment horizontal="left" vertical="center"/>
    </xf>
    <xf numFmtId="177" fontId="17" fillId="0" borderId="10" xfId="52" applyNumberFormat="1" applyFont="1" applyFill="1" applyBorder="1" applyAlignment="1" applyProtection="1">
      <alignment horizontal="left" vertical="center"/>
    </xf>
    <xf numFmtId="0" fontId="5" fillId="0" borderId="0" xfId="52" applyFont="1" applyFill="1"/>
    <xf numFmtId="0" fontId="15" fillId="0" borderId="0" xfId="52" applyFont="1" applyFill="1" applyAlignment="1">
      <alignment horizontal="left"/>
    </xf>
    <xf numFmtId="0" fontId="23" fillId="0" borderId="0" xfId="52" applyFont="1" applyFill="1" applyAlignment="1">
      <alignment horizontal="centerContinuous"/>
    </xf>
    <xf numFmtId="0" fontId="20" fillId="0" borderId="0" xfId="52" applyFont="1"/>
    <xf numFmtId="0" fontId="1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right" vertical="center"/>
    </xf>
    <xf numFmtId="49" fontId="17" fillId="0" borderId="10" xfId="52" applyNumberFormat="1" applyFont="1" applyFill="1" applyBorder="1" applyAlignment="1" applyProtection="1"/>
    <xf numFmtId="177" fontId="17" fillId="0" borderId="10" xfId="52" applyNumberFormat="1" applyFont="1" applyFill="1" applyBorder="1" applyAlignment="1" applyProtection="1">
      <alignment horizontal="center" vertical="center"/>
    </xf>
    <xf numFmtId="49" fontId="17" fillId="0" borderId="10" xfId="52" applyNumberFormat="1" applyFont="1" applyFill="1" applyBorder="1" applyAlignment="1" applyProtection="1">
      <alignment vertical="center"/>
    </xf>
    <xf numFmtId="177" fontId="17" fillId="0" borderId="10" xfId="52" applyNumberFormat="1" applyFont="1" applyFill="1" applyBorder="1" applyAlignment="1" applyProtection="1">
      <alignment vertical="center"/>
    </xf>
    <xf numFmtId="0" fontId="17" fillId="0" borderId="0" xfId="52" applyNumberFormat="1" applyFont="1" applyFill="1" applyAlignment="1" applyProtection="1">
      <alignment horizontal="right"/>
    </xf>
    <xf numFmtId="0" fontId="17" fillId="0" borderId="17" xfId="52" applyNumberFormat="1" applyFont="1" applyFill="1" applyBorder="1" applyAlignment="1" applyProtection="1">
      <alignment horizontal="center" vertical="center"/>
    </xf>
    <xf numFmtId="0" fontId="13" fillId="0" borderId="18" xfId="52" applyNumberFormat="1" applyFont="1" applyFill="1" applyBorder="1" applyAlignment="1" applyProtection="1">
      <alignment horizontal="center" vertical="center"/>
    </xf>
    <xf numFmtId="178" fontId="24" fillId="2" borderId="8" xfId="0" applyNumberFormat="1" applyFont="1" applyFill="1" applyBorder="1" applyAlignment="1">
      <alignment horizontal="right" vertical="center" wrapText="1"/>
    </xf>
    <xf numFmtId="0" fontId="20" fillId="0" borderId="0" xfId="51" applyFont="1"/>
    <xf numFmtId="0" fontId="8" fillId="0" borderId="0" xfId="51" applyAlignment="1">
      <alignment wrapText="1"/>
    </xf>
    <xf numFmtId="0" fontId="8" fillId="0" borderId="0" xfId="51"/>
    <xf numFmtId="0" fontId="20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3" fillId="0" borderId="17" xfId="51" applyNumberFormat="1" applyFont="1" applyFill="1" applyBorder="1" applyAlignment="1" applyProtection="1">
      <alignment horizontal="center" vertical="center" wrapText="1"/>
    </xf>
    <xf numFmtId="0" fontId="17" fillId="0" borderId="17" xfId="51" applyFont="1" applyBorder="1" applyAlignment="1">
      <alignment horizontal="center" vertical="center"/>
    </xf>
    <xf numFmtId="4" fontId="13" fillId="0" borderId="10" xfId="51" applyNumberFormat="1" applyFont="1" applyFill="1" applyBorder="1" applyAlignment="1">
      <alignment horizontal="center" vertical="center"/>
    </xf>
    <xf numFmtId="0" fontId="17" fillId="0" borderId="9" xfId="51" applyFont="1" applyFill="1" applyBorder="1" applyAlignment="1">
      <alignment horizontal="left" vertical="center"/>
    </xf>
    <xf numFmtId="4" fontId="13" fillId="0" borderId="17" xfId="51" applyNumberFormat="1" applyFont="1" applyFill="1" applyBorder="1" applyAlignment="1">
      <alignment horizontal="right" vertical="center"/>
    </xf>
    <xf numFmtId="4" fontId="17" fillId="0" borderId="17" xfId="51" applyNumberFormat="1" applyFont="1" applyBorder="1" applyAlignment="1">
      <alignment horizontal="right" vertical="center"/>
    </xf>
    <xf numFmtId="4" fontId="17" fillId="0" borderId="10" xfId="51" applyNumberFormat="1" applyFont="1" applyFill="1" applyBorder="1" applyAlignment="1">
      <alignment horizontal="center" vertical="center"/>
    </xf>
    <xf numFmtId="4" fontId="17" fillId="0" borderId="10" xfId="51" applyNumberFormat="1" applyFont="1" applyBorder="1" applyAlignment="1">
      <alignment horizontal="right" vertical="center" wrapText="1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0" fontId="17" fillId="0" borderId="9" xfId="51" applyFont="1" applyBorder="1" applyAlignment="1">
      <alignment horizontal="left" vertical="center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0" fontId="17" fillId="0" borderId="10" xfId="51" applyFont="1" applyBorder="1" applyAlignment="1">
      <alignment horizontal="center" vertical="center"/>
    </xf>
    <xf numFmtId="4" fontId="17" fillId="0" borderId="15" xfId="51" applyNumberFormat="1" applyFont="1" applyFill="1" applyBorder="1" applyAlignment="1">
      <alignment horizontal="right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4" fontId="17" fillId="0" borderId="14" xfId="51" applyNumberFormat="1" applyFont="1" applyFill="1" applyBorder="1" applyAlignment="1">
      <alignment horizontal="left" vertical="center" wrapText="1"/>
    </xf>
    <xf numFmtId="4" fontId="17" fillId="0" borderId="10" xfId="51" applyNumberFormat="1" applyFont="1" applyBorder="1" applyAlignment="1">
      <alignment horizontal="center" vertical="center"/>
    </xf>
    <xf numFmtId="4" fontId="17" fillId="0" borderId="10" xfId="51" applyNumberFormat="1" applyFont="1" applyFill="1" applyBorder="1" applyAlignment="1">
      <alignment horizontal="left" vertical="center" wrapText="1"/>
    </xf>
    <xf numFmtId="4" fontId="17" fillId="0" borderId="10" xfId="51" applyNumberFormat="1" applyFont="1" applyFill="1" applyBorder="1" applyAlignment="1">
      <alignment horizontal="right" vertical="center" wrapText="1"/>
    </xf>
    <xf numFmtId="4" fontId="17" fillId="0" borderId="10" xfId="51" applyNumberFormat="1" applyFont="1" applyFill="1" applyBorder="1" applyAlignment="1" applyProtection="1">
      <alignment horizontal="right" vertical="center"/>
    </xf>
    <xf numFmtId="0" fontId="8" fillId="0" borderId="19" xfId="51" applyBorder="1" applyAlignment="1">
      <alignment wrapText="1"/>
    </xf>
    <xf numFmtId="0" fontId="20" fillId="0" borderId="0" xfId="51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3" borderId="10" xfId="0" applyFont="1" applyFill="1" applyBorder="1" applyAlignment="1">
      <alignment horizontal="center"/>
    </xf>
    <xf numFmtId="0" fontId="27" fillId="3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3 2" xfId="48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/>
  <cols>
    <col min="1" max="1" width="29.75" customWidth="1"/>
    <col min="2" max="2" width="12.625" customWidth="1"/>
    <col min="3" max="3" width="15.5" customWidth="1"/>
    <col min="4" max="5" width="16" customWidth="1"/>
    <col min="6" max="6" width="14.75" customWidth="1"/>
    <col min="9" max="9" width="11" customWidth="1"/>
    <col min="10" max="10" width="10.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506</v>
      </c>
      <c r="B1" s="36"/>
      <c r="C1" s="36"/>
      <c r="D1" s="36"/>
      <c r="E1" s="36"/>
      <c r="F1" s="36"/>
    </row>
    <row r="2" ht="36.75" customHeight="1" spans="1:11">
      <c r="A2" s="37" t="s">
        <v>507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493</v>
      </c>
      <c r="D4" s="39" t="s">
        <v>483</v>
      </c>
      <c r="E4" s="39" t="s">
        <v>484</v>
      </c>
      <c r="F4" s="39" t="s">
        <v>485</v>
      </c>
      <c r="G4" s="39" t="s">
        <v>486</v>
      </c>
      <c r="H4" s="39"/>
      <c r="I4" s="39" t="s">
        <v>487</v>
      </c>
      <c r="J4" s="39" t="s">
        <v>488</v>
      </c>
      <c r="K4" s="39" t="s">
        <v>491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499</v>
      </c>
      <c r="H5" s="39" t="s">
        <v>508</v>
      </c>
      <c r="I5" s="39"/>
      <c r="J5" s="39"/>
      <c r="K5" s="39"/>
    </row>
    <row r="6" ht="46.5" customHeight="1" spans="1:11">
      <c r="A6" s="40" t="s">
        <v>318</v>
      </c>
      <c r="B6" s="41">
        <f>SUM(C6:K6)</f>
        <v>208000</v>
      </c>
      <c r="C6" s="41"/>
      <c r="D6" s="41"/>
      <c r="E6" s="41"/>
      <c r="F6" s="41"/>
      <c r="G6" s="41"/>
      <c r="H6" s="41"/>
      <c r="I6" s="41">
        <f>I7+I8</f>
        <v>65000</v>
      </c>
      <c r="J6" s="41">
        <f>J7+J8</f>
        <v>143000</v>
      </c>
      <c r="K6" s="41"/>
    </row>
    <row r="7" ht="46.5" customHeight="1" spans="1:11">
      <c r="A7" s="42" t="s">
        <v>509</v>
      </c>
      <c r="B7" s="41">
        <f>SUM(C7:K7)</f>
        <v>138000</v>
      </c>
      <c r="C7" s="41"/>
      <c r="D7" s="41"/>
      <c r="E7" s="41"/>
      <c r="F7" s="41"/>
      <c r="G7" s="41"/>
      <c r="H7" s="41"/>
      <c r="I7" s="41">
        <v>35000</v>
      </c>
      <c r="J7" s="41">
        <v>103000</v>
      </c>
      <c r="K7" s="41"/>
    </row>
    <row r="8" ht="46.5" customHeight="1" spans="1:11">
      <c r="A8" s="42" t="s">
        <v>510</v>
      </c>
      <c r="B8" s="41">
        <f>SUM(C8:K8)</f>
        <v>70000</v>
      </c>
      <c r="C8" s="41"/>
      <c r="D8" s="41"/>
      <c r="E8" s="41"/>
      <c r="F8" s="41"/>
      <c r="G8" s="41"/>
      <c r="H8" s="41"/>
      <c r="I8" s="41">
        <v>30000</v>
      </c>
      <c r="J8" s="41">
        <v>40000</v>
      </c>
      <c r="K8" s="41"/>
    </row>
    <row r="9" ht="46.5" customHeight="1" spans="1:11">
      <c r="A9" s="42" t="s">
        <v>511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512</v>
      </c>
      <c r="B2" s="22" t="s">
        <v>513</v>
      </c>
      <c r="C2" s="22" t="s">
        <v>513</v>
      </c>
      <c r="D2" s="22" t="s">
        <v>513</v>
      </c>
      <c r="E2" s="22" t="s">
        <v>513</v>
      </c>
      <c r="F2" s="22" t="s">
        <v>513</v>
      </c>
    </row>
    <row r="3" s="21" customFormat="1" ht="31.9" customHeight="1" spans="1:6">
      <c r="A3" s="23" t="s">
        <v>514</v>
      </c>
      <c r="B3" s="23"/>
      <c r="C3" s="23"/>
      <c r="D3" s="24" t="s">
        <v>515</v>
      </c>
      <c r="E3" s="25"/>
      <c r="F3" s="25"/>
    </row>
    <row r="4" s="21" customFormat="1" ht="138.4" customHeight="1" spans="1:6">
      <c r="A4" s="26" t="s">
        <v>516</v>
      </c>
      <c r="B4" s="27"/>
      <c r="C4" s="28"/>
      <c r="D4" s="28"/>
      <c r="E4" s="28"/>
      <c r="F4" s="28"/>
    </row>
    <row r="5" s="21" customFormat="1" ht="28.5" customHeight="1" spans="1:6">
      <c r="A5" s="29" t="s">
        <v>517</v>
      </c>
      <c r="B5" s="29" t="s">
        <v>518</v>
      </c>
      <c r="C5" s="30" t="s">
        <v>519</v>
      </c>
      <c r="D5" s="23" t="s">
        <v>520</v>
      </c>
      <c r="E5" s="23" t="s">
        <v>521</v>
      </c>
      <c r="F5" s="23" t="s">
        <v>522</v>
      </c>
    </row>
    <row r="6" s="21" customFormat="1" ht="28.5" customHeight="1" spans="1:6">
      <c r="A6" s="29" t="s">
        <v>517</v>
      </c>
      <c r="B6" s="31"/>
      <c r="C6" s="32"/>
      <c r="D6" s="23"/>
      <c r="E6" s="24"/>
      <c r="F6" s="33"/>
    </row>
    <row r="7" s="21" customFormat="1" ht="28.5" customHeight="1" spans="1:6">
      <c r="A7" s="29" t="s">
        <v>517</v>
      </c>
      <c r="B7" s="31"/>
      <c r="C7" s="32"/>
      <c r="D7" s="23"/>
      <c r="E7" s="24"/>
      <c r="F7" s="23"/>
    </row>
    <row r="8" s="21" customFormat="1" ht="28.5" customHeight="1" spans="1:6">
      <c r="A8" s="29" t="s">
        <v>517</v>
      </c>
      <c r="B8" s="31"/>
      <c r="C8" s="32"/>
      <c r="D8" s="23"/>
      <c r="E8" s="24"/>
      <c r="F8" s="33"/>
    </row>
    <row r="9" s="21" customFormat="1" ht="28.5" customHeight="1" spans="1:6">
      <c r="A9" s="29" t="s">
        <v>517</v>
      </c>
      <c r="B9" s="31"/>
      <c r="C9" s="32"/>
      <c r="D9" s="23"/>
      <c r="E9" s="24"/>
      <c r="F9" s="33"/>
    </row>
    <row r="10" s="21" customFormat="1" ht="28.5" customHeight="1" spans="1:6">
      <c r="A10" s="29" t="s">
        <v>517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517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517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517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517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517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523</v>
      </c>
      <c r="B2" s="3" t="s">
        <v>524</v>
      </c>
      <c r="C2" s="3" t="s">
        <v>524</v>
      </c>
      <c r="D2" s="3" t="s">
        <v>524</v>
      </c>
      <c r="E2" s="3" t="s">
        <v>524</v>
      </c>
      <c r="F2" s="3" t="s">
        <v>524</v>
      </c>
    </row>
    <row r="3" s="1" customFormat="1" ht="19.9" customHeight="1" spans="1:6">
      <c r="A3" s="4" t="s">
        <v>525</v>
      </c>
      <c r="B3" s="5" t="s">
        <v>526</v>
      </c>
      <c r="C3" s="5"/>
      <c r="D3" s="5"/>
      <c r="E3" s="4" t="s">
        <v>527</v>
      </c>
      <c r="F3" s="4" t="s">
        <v>313</v>
      </c>
    </row>
    <row r="4" s="1" customFormat="1" ht="24" customHeight="1" spans="1:6">
      <c r="A4" s="6" t="s">
        <v>528</v>
      </c>
      <c r="B4" s="6" t="s">
        <v>529</v>
      </c>
      <c r="C4" s="7"/>
      <c r="D4" s="8"/>
      <c r="E4" s="6" t="s">
        <v>530</v>
      </c>
      <c r="F4" s="6" t="s">
        <v>531</v>
      </c>
    </row>
    <row r="5" s="1" customFormat="1" ht="19.15" customHeight="1" spans="1:6">
      <c r="A5" s="6" t="s">
        <v>532</v>
      </c>
      <c r="B5" s="9" t="s">
        <v>533</v>
      </c>
      <c r="C5" s="10"/>
      <c r="D5" s="10"/>
      <c r="E5" s="10"/>
      <c r="F5" s="11"/>
    </row>
    <row r="6" s="1" customFormat="1" ht="21" customHeight="1" spans="1:6">
      <c r="A6" s="6" t="s">
        <v>532</v>
      </c>
      <c r="B6" s="12"/>
      <c r="C6" s="13"/>
      <c r="D6" s="13"/>
      <c r="E6" s="13"/>
      <c r="F6" s="14"/>
    </row>
    <row r="7" s="1" customFormat="1" ht="129" customHeight="1" spans="1:6">
      <c r="A7" s="6" t="s">
        <v>534</v>
      </c>
      <c r="B7" s="15" t="s">
        <v>535</v>
      </c>
      <c r="C7" s="15"/>
      <c r="D7" s="15"/>
      <c r="E7" s="15"/>
      <c r="F7" s="15"/>
    </row>
    <row r="8" s="1" customFormat="1" ht="132.75" customHeight="1" spans="1:6">
      <c r="A8" s="6" t="s">
        <v>536</v>
      </c>
      <c r="B8" s="15" t="s">
        <v>537</v>
      </c>
      <c r="C8" s="15"/>
      <c r="D8" s="15"/>
      <c r="E8" s="15"/>
      <c r="F8" s="15"/>
    </row>
    <row r="9" s="1" customFormat="1" ht="134.25" customHeight="1" spans="1:6">
      <c r="A9" s="6" t="s">
        <v>538</v>
      </c>
      <c r="B9" s="15" t="s">
        <v>539</v>
      </c>
      <c r="C9" s="15"/>
      <c r="D9" s="15"/>
      <c r="E9" s="15"/>
      <c r="F9" s="15"/>
    </row>
    <row r="10" s="1" customFormat="1" ht="21.75" customHeight="1" spans="1:6">
      <c r="A10" s="6" t="s">
        <v>517</v>
      </c>
      <c r="B10" s="6" t="s">
        <v>518</v>
      </c>
      <c r="C10" s="7" t="s">
        <v>519</v>
      </c>
      <c r="D10" s="6" t="s">
        <v>520</v>
      </c>
      <c r="E10" s="6" t="s">
        <v>521</v>
      </c>
      <c r="F10" s="7" t="s">
        <v>522</v>
      </c>
    </row>
    <row r="11" s="1" customFormat="1" ht="18" customHeight="1" spans="1:6">
      <c r="A11" s="7" t="s">
        <v>517</v>
      </c>
      <c r="B11" s="16" t="s">
        <v>540</v>
      </c>
      <c r="C11" s="17">
        <v>10</v>
      </c>
      <c r="D11" s="16" t="s">
        <v>541</v>
      </c>
      <c r="E11" s="7" t="s">
        <v>542</v>
      </c>
      <c r="F11" s="18">
        <v>365</v>
      </c>
    </row>
    <row r="12" s="1" customFormat="1" ht="18" customHeight="1" spans="1:6">
      <c r="A12" s="7" t="s">
        <v>517</v>
      </c>
      <c r="B12" s="16" t="s">
        <v>543</v>
      </c>
      <c r="C12" s="17">
        <v>10</v>
      </c>
      <c r="D12" s="16" t="s">
        <v>544</v>
      </c>
      <c r="E12" s="7" t="s">
        <v>545</v>
      </c>
      <c r="F12" s="18">
        <v>96</v>
      </c>
    </row>
    <row r="13" s="1" customFormat="1" ht="18" customHeight="1" spans="1:6">
      <c r="A13" s="7" t="s">
        <v>517</v>
      </c>
      <c r="B13" s="16" t="s">
        <v>546</v>
      </c>
      <c r="C13" s="17">
        <v>10</v>
      </c>
      <c r="D13" s="16" t="s">
        <v>544</v>
      </c>
      <c r="E13" s="7" t="s">
        <v>542</v>
      </c>
      <c r="F13" s="18">
        <v>100</v>
      </c>
    </row>
    <row r="14" s="1" customFormat="1" ht="18" customHeight="1" spans="1:6">
      <c r="A14" s="7" t="s">
        <v>517</v>
      </c>
      <c r="B14" s="16" t="s">
        <v>547</v>
      </c>
      <c r="C14" s="17">
        <v>10</v>
      </c>
      <c r="D14" s="16" t="s">
        <v>544</v>
      </c>
      <c r="E14" s="7" t="s">
        <v>542</v>
      </c>
      <c r="F14" s="18">
        <v>100</v>
      </c>
    </row>
    <row r="15" s="1" customFormat="1" ht="18" customHeight="1" spans="1:6">
      <c r="A15" s="7" t="s">
        <v>517</v>
      </c>
      <c r="B15" s="16" t="s">
        <v>548</v>
      </c>
      <c r="C15" s="17">
        <v>20</v>
      </c>
      <c r="D15" s="16" t="s">
        <v>544</v>
      </c>
      <c r="E15" s="7" t="s">
        <v>542</v>
      </c>
      <c r="F15" s="18">
        <v>100</v>
      </c>
    </row>
    <row r="16" s="1" customFormat="1" ht="18" customHeight="1" spans="1:6">
      <c r="A16" s="7" t="s">
        <v>517</v>
      </c>
      <c r="B16" s="16" t="s">
        <v>549</v>
      </c>
      <c r="C16" s="17">
        <v>10</v>
      </c>
      <c r="D16" s="16" t="s">
        <v>544</v>
      </c>
      <c r="E16" s="7" t="s">
        <v>542</v>
      </c>
      <c r="F16" s="19">
        <v>100</v>
      </c>
    </row>
    <row r="17" s="1" customFormat="1" ht="18" customHeight="1" spans="1:6">
      <c r="A17" s="7" t="s">
        <v>517</v>
      </c>
      <c r="B17" s="16" t="s">
        <v>550</v>
      </c>
      <c r="C17" s="17">
        <v>10</v>
      </c>
      <c r="D17" s="16" t="s">
        <v>544</v>
      </c>
      <c r="E17" s="7" t="s">
        <v>545</v>
      </c>
      <c r="F17" s="18" t="s">
        <v>551</v>
      </c>
    </row>
    <row r="18" s="1" customFormat="1" ht="18" customHeight="1" spans="1:6">
      <c r="A18" s="7" t="s">
        <v>517</v>
      </c>
      <c r="B18" s="20"/>
      <c r="C18" s="7"/>
      <c r="D18" s="7"/>
      <c r="E18" s="7"/>
      <c r="F18" s="7"/>
    </row>
    <row r="19" s="1" customFormat="1" ht="18" customHeight="1" spans="1:6">
      <c r="A19" s="7" t="s">
        <v>517</v>
      </c>
      <c r="B19" s="20"/>
      <c r="C19" s="7"/>
      <c r="D19" s="7"/>
      <c r="E19" s="7"/>
      <c r="F19" s="7"/>
    </row>
    <row r="20" s="1" customFormat="1" ht="18" customHeight="1" spans="1:6">
      <c r="A20" s="7" t="s">
        <v>517</v>
      </c>
      <c r="B20" s="20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8" sqref="D18"/>
    </sheetView>
  </sheetViews>
  <sheetFormatPr defaultColWidth="6.875" defaultRowHeight="20.1" customHeight="1"/>
  <cols>
    <col min="1" max="1" width="22.875" style="143" customWidth="1"/>
    <col min="2" max="2" width="19" style="143" customWidth="1"/>
    <col min="3" max="3" width="20.5" style="143" customWidth="1"/>
    <col min="4" max="7" width="19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2" customFormat="1" customHeight="1" spans="1:7">
      <c r="A1" s="35" t="s">
        <v>311</v>
      </c>
      <c r="B1" s="145"/>
      <c r="C1" s="145"/>
      <c r="D1" s="145"/>
      <c r="E1" s="145"/>
      <c r="F1" s="145"/>
      <c r="G1" s="145"/>
    </row>
    <row r="2" s="142" customFormat="1" ht="27.7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2" customFormat="1" customHeight="1" spans="1:7">
      <c r="A3" s="148"/>
      <c r="B3" s="145"/>
      <c r="C3" s="145"/>
      <c r="D3" s="145"/>
      <c r="E3" s="145"/>
      <c r="F3" s="145"/>
      <c r="G3" s="145"/>
    </row>
    <row r="4" s="142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2" customFormat="1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2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2" customFormat="1" customHeight="1" spans="1:7">
      <c r="A7" s="154" t="s">
        <v>322</v>
      </c>
      <c r="B7" s="155">
        <v>48612466</v>
      </c>
      <c r="C7" s="156" t="s">
        <v>323</v>
      </c>
      <c r="D7" s="157">
        <f>SUM(D8:D12)</f>
        <v>48612466</v>
      </c>
      <c r="E7" s="157">
        <f>SUM(E8:E12)</f>
        <v>48612466</v>
      </c>
      <c r="F7" s="158"/>
      <c r="G7" s="158"/>
    </row>
    <row r="8" s="142" customFormat="1" customHeight="1" spans="1:7">
      <c r="A8" s="156" t="s">
        <v>324</v>
      </c>
      <c r="B8" s="159">
        <v>48612466</v>
      </c>
      <c r="C8" s="156" t="s">
        <v>325</v>
      </c>
      <c r="D8" s="97">
        <v>106849</v>
      </c>
      <c r="E8" s="97">
        <v>106849</v>
      </c>
      <c r="F8" s="160"/>
      <c r="G8" s="160"/>
    </row>
    <row r="9" s="142" customFormat="1" customHeight="1" spans="1:7">
      <c r="A9" s="156" t="s">
        <v>326</v>
      </c>
      <c r="B9" s="161"/>
      <c r="C9" s="156" t="s">
        <v>327</v>
      </c>
      <c r="D9" s="97">
        <v>6434844</v>
      </c>
      <c r="E9" s="97">
        <v>6434844</v>
      </c>
      <c r="F9" s="160"/>
      <c r="G9" s="160"/>
    </row>
    <row r="10" s="142" customFormat="1" customHeight="1" spans="1:7">
      <c r="A10" s="162" t="s">
        <v>328</v>
      </c>
      <c r="B10" s="163"/>
      <c r="C10" s="156" t="s">
        <v>329</v>
      </c>
      <c r="D10" s="97">
        <v>1635951</v>
      </c>
      <c r="E10" s="97">
        <v>1635951</v>
      </c>
      <c r="F10" s="160"/>
      <c r="G10" s="160"/>
    </row>
    <row r="11" s="142" customFormat="1" customHeight="1" spans="1:7">
      <c r="A11" s="164" t="s">
        <v>330</v>
      </c>
      <c r="B11" s="165"/>
      <c r="C11" s="156" t="s">
        <v>331</v>
      </c>
      <c r="D11" s="97">
        <v>38125409</v>
      </c>
      <c r="E11" s="97">
        <v>38125409</v>
      </c>
      <c r="F11" s="160"/>
      <c r="G11" s="160"/>
    </row>
    <row r="12" s="142" customFormat="1" customHeight="1" spans="1:7">
      <c r="A12" s="162" t="s">
        <v>324</v>
      </c>
      <c r="B12" s="166"/>
      <c r="C12" s="156" t="s">
        <v>332</v>
      </c>
      <c r="D12" s="97">
        <v>2309413</v>
      </c>
      <c r="E12" s="97">
        <v>2309413</v>
      </c>
      <c r="F12" s="160"/>
      <c r="G12" s="160"/>
    </row>
    <row r="13" s="142" customFormat="1" customHeight="1" spans="1:7">
      <c r="A13" s="162" t="s">
        <v>326</v>
      </c>
      <c r="B13" s="161"/>
      <c r="C13" s="167"/>
      <c r="D13" s="160"/>
      <c r="E13" s="160"/>
      <c r="F13" s="160"/>
      <c r="G13" s="160"/>
    </row>
    <row r="14" s="142" customFormat="1" customHeight="1" spans="1:13">
      <c r="A14" s="156" t="s">
        <v>328</v>
      </c>
      <c r="B14" s="163"/>
      <c r="C14" s="167"/>
      <c r="D14" s="160"/>
      <c r="E14" s="160"/>
      <c r="F14" s="160"/>
      <c r="G14" s="160"/>
      <c r="M14" s="173"/>
    </row>
    <row r="15" s="142" customFormat="1" customHeight="1" spans="1:7">
      <c r="A15" s="164"/>
      <c r="B15" s="168"/>
      <c r="C15" s="169"/>
      <c r="D15" s="170"/>
      <c r="E15" s="170"/>
      <c r="F15" s="170"/>
      <c r="G15" s="170"/>
    </row>
    <row r="16" s="142" customFormat="1" customHeight="1" spans="1:7">
      <c r="A16" s="164"/>
      <c r="B16" s="168"/>
      <c r="C16" s="168" t="s">
        <v>333</v>
      </c>
      <c r="D16" s="171">
        <f>E16+F16+G16</f>
        <v>0</v>
      </c>
      <c r="E16" s="97">
        <f>B8+B12-E7</f>
        <v>0</v>
      </c>
      <c r="F16" s="97">
        <f>B9+B13-F7</f>
        <v>0</v>
      </c>
      <c r="G16" s="97">
        <f>B10+B14-G7</f>
        <v>0</v>
      </c>
    </row>
    <row r="17" s="142" customFormat="1" customHeight="1" spans="1:7">
      <c r="A17" s="164"/>
      <c r="B17" s="168"/>
      <c r="C17" s="168"/>
      <c r="D17" s="97"/>
      <c r="E17" s="97"/>
      <c r="F17" s="97"/>
      <c r="G17" s="95"/>
    </row>
    <row r="18" s="142" customFormat="1" customHeight="1" spans="1:7">
      <c r="A18" s="164" t="s">
        <v>334</v>
      </c>
      <c r="B18" s="159">
        <f>B7+B11</f>
        <v>48612466</v>
      </c>
      <c r="C18" s="159" t="s">
        <v>335</v>
      </c>
      <c r="D18" s="97">
        <f>SUM(D7+D16)</f>
        <v>48612466</v>
      </c>
      <c r="E18" s="97">
        <f>SUM(E7+E16)</f>
        <v>48612466</v>
      </c>
      <c r="F18" s="97">
        <f>SUM(F7+F16)</f>
        <v>0</v>
      </c>
      <c r="G18" s="97">
        <f>SUM(G7+G16)</f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showGridLines="0" showZeros="0" topLeftCell="A6" workbookViewId="0">
      <selection activeCell="D8" sqref="D8:E31"/>
    </sheetView>
  </sheetViews>
  <sheetFormatPr defaultColWidth="6.875" defaultRowHeight="12.75" customHeight="1" outlineLevelCol="4"/>
  <cols>
    <col min="1" max="1" width="19.125" style="43" customWidth="1"/>
    <col min="2" max="2" width="30.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31" t="s">
        <v>337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52"/>
      <c r="B4" s="51"/>
      <c r="C4" s="51"/>
      <c r="D4" s="51"/>
      <c r="E4" s="138" t="s">
        <v>313</v>
      </c>
    </row>
    <row r="5" ht="20.1" customHeight="1" spans="1:5">
      <c r="A5" s="66" t="s">
        <v>338</v>
      </c>
      <c r="B5" s="66"/>
      <c r="C5" s="66" t="s">
        <v>339</v>
      </c>
      <c r="D5" s="66"/>
      <c r="E5" s="66"/>
    </row>
    <row r="6" ht="20.1" customHeight="1" spans="1:5">
      <c r="A6" s="92" t="s">
        <v>340</v>
      </c>
      <c r="B6" s="92" t="s">
        <v>341</v>
      </c>
      <c r="C6" s="92" t="s">
        <v>342</v>
      </c>
      <c r="D6" s="92" t="s">
        <v>343</v>
      </c>
      <c r="E6" s="92" t="s">
        <v>344</v>
      </c>
    </row>
    <row r="7" ht="20.1" customHeight="1" spans="1:5">
      <c r="A7" s="139" t="s">
        <v>318</v>
      </c>
      <c r="B7" s="140"/>
      <c r="C7" s="141">
        <f>C8+C11+C16+C20+C29</f>
        <v>48612466</v>
      </c>
      <c r="D7" s="141">
        <f>D8+D11+D16+D20+D29</f>
        <v>45928466</v>
      </c>
      <c r="E7" s="141">
        <f>E8+E11+E16+E20+E29</f>
        <v>2684000</v>
      </c>
    </row>
    <row r="8" ht="20.1" customHeight="1" spans="1:5">
      <c r="A8" s="76" t="s">
        <v>345</v>
      </c>
      <c r="B8" s="77" t="s">
        <v>346</v>
      </c>
      <c r="C8" s="141">
        <f>D8+E8</f>
        <v>106849</v>
      </c>
      <c r="D8" s="141">
        <f>D9</f>
        <v>106849</v>
      </c>
      <c r="E8" s="141"/>
    </row>
    <row r="9" ht="20.1" customHeight="1" spans="1:5">
      <c r="A9" s="76" t="s">
        <v>347</v>
      </c>
      <c r="B9" s="77" t="s">
        <v>348</v>
      </c>
      <c r="C9" s="141">
        <f>D9+E9</f>
        <v>106849</v>
      </c>
      <c r="D9" s="141">
        <v>106849</v>
      </c>
      <c r="E9" s="141"/>
    </row>
    <row r="10" ht="20.1" customHeight="1" spans="1:5">
      <c r="A10" s="76" t="s">
        <v>349</v>
      </c>
      <c r="B10" s="77" t="s">
        <v>350</v>
      </c>
      <c r="C10" s="141">
        <f>D10+E10</f>
        <v>106849</v>
      </c>
      <c r="D10" s="141">
        <v>106849</v>
      </c>
      <c r="E10" s="141"/>
    </row>
    <row r="11" ht="20.1" customHeight="1" spans="1:5">
      <c r="A11" s="76" t="s">
        <v>351</v>
      </c>
      <c r="B11" s="77" t="s">
        <v>352</v>
      </c>
      <c r="C11" s="141">
        <f t="shared" ref="C11:C31" si="0">D11+E11</f>
        <v>6434844</v>
      </c>
      <c r="D11" s="141">
        <f>D12</f>
        <v>6434844</v>
      </c>
      <c r="E11" s="141"/>
    </row>
    <row r="12" ht="20.1" customHeight="1" spans="1:5">
      <c r="A12" s="76" t="s">
        <v>353</v>
      </c>
      <c r="B12" s="77" t="s">
        <v>354</v>
      </c>
      <c r="C12" s="141">
        <f t="shared" si="0"/>
        <v>6434844</v>
      </c>
      <c r="D12" s="141">
        <f>SUM(D13:D15)</f>
        <v>6434844</v>
      </c>
      <c r="E12" s="141"/>
    </row>
    <row r="13" ht="35" customHeight="1" spans="1:5">
      <c r="A13" s="76" t="s">
        <v>355</v>
      </c>
      <c r="B13" s="77" t="s">
        <v>356</v>
      </c>
      <c r="C13" s="141">
        <f t="shared" si="0"/>
        <v>3003830</v>
      </c>
      <c r="D13" s="141">
        <v>3003830</v>
      </c>
      <c r="E13" s="141"/>
    </row>
    <row r="14" ht="36" customHeight="1" spans="1:5">
      <c r="A14" s="76" t="s">
        <v>357</v>
      </c>
      <c r="B14" s="77" t="s">
        <v>358</v>
      </c>
      <c r="C14" s="141">
        <f t="shared" si="0"/>
        <v>1501914</v>
      </c>
      <c r="D14" s="141">
        <v>1501914</v>
      </c>
      <c r="E14" s="141"/>
    </row>
    <row r="15" ht="27" customHeight="1" spans="1:5">
      <c r="A15" s="78" t="s">
        <v>359</v>
      </c>
      <c r="B15" s="77" t="s">
        <v>360</v>
      </c>
      <c r="C15" s="141">
        <f t="shared" si="0"/>
        <v>1929100</v>
      </c>
      <c r="D15" s="141">
        <v>1929100</v>
      </c>
      <c r="E15" s="141"/>
    </row>
    <row r="16" ht="20.1" customHeight="1" spans="1:5">
      <c r="A16" s="76" t="s">
        <v>361</v>
      </c>
      <c r="B16" s="77" t="s">
        <v>362</v>
      </c>
      <c r="C16" s="141">
        <f t="shared" si="0"/>
        <v>1635951</v>
      </c>
      <c r="D16" s="141">
        <f>D17</f>
        <v>1635951</v>
      </c>
      <c r="E16" s="141"/>
    </row>
    <row r="17" ht="20.1" customHeight="1" spans="1:5">
      <c r="A17" s="76" t="s">
        <v>363</v>
      </c>
      <c r="B17" s="77" t="s">
        <v>364</v>
      </c>
      <c r="C17" s="141">
        <f t="shared" si="0"/>
        <v>1635951</v>
      </c>
      <c r="D17" s="141">
        <f>D18+D19</f>
        <v>1635951</v>
      </c>
      <c r="E17" s="141"/>
    </row>
    <row r="18" ht="20.1" customHeight="1" spans="1:5">
      <c r="A18" s="76" t="s">
        <v>365</v>
      </c>
      <c r="B18" s="77" t="s">
        <v>366</v>
      </c>
      <c r="C18" s="141">
        <f t="shared" si="0"/>
        <v>294566</v>
      </c>
      <c r="D18" s="141">
        <v>294566</v>
      </c>
      <c r="E18" s="141"/>
    </row>
    <row r="19" ht="20.1" customHeight="1" spans="1:5">
      <c r="A19" s="79" t="s">
        <v>367</v>
      </c>
      <c r="B19" s="77" t="s">
        <v>368</v>
      </c>
      <c r="C19" s="141">
        <f t="shared" si="0"/>
        <v>1341385</v>
      </c>
      <c r="D19" s="141">
        <v>1341385</v>
      </c>
      <c r="E19" s="141"/>
    </row>
    <row r="20" ht="20.1" customHeight="1" spans="1:5">
      <c r="A20" s="56" t="s">
        <v>369</v>
      </c>
      <c r="B20" s="77" t="s">
        <v>370</v>
      </c>
      <c r="C20" s="141">
        <f t="shared" si="0"/>
        <v>38125409</v>
      </c>
      <c r="D20" s="141">
        <f>D21</f>
        <v>35441409</v>
      </c>
      <c r="E20" s="141">
        <f>E21</f>
        <v>2684000</v>
      </c>
    </row>
    <row r="21" ht="20.1" customHeight="1" spans="1:5">
      <c r="A21" s="56" t="s">
        <v>371</v>
      </c>
      <c r="B21" s="77" t="s">
        <v>372</v>
      </c>
      <c r="C21" s="141">
        <f t="shared" si="0"/>
        <v>38125409</v>
      </c>
      <c r="D21" s="141">
        <f>SUM(D22:D28)</f>
        <v>35441409</v>
      </c>
      <c r="E21" s="141">
        <f>SUM(E22:E28)</f>
        <v>2684000</v>
      </c>
    </row>
    <row r="22" ht="20.1" customHeight="1" spans="1:5">
      <c r="A22" s="61" t="s">
        <v>373</v>
      </c>
      <c r="B22" s="77" t="s">
        <v>374</v>
      </c>
      <c r="C22" s="141">
        <f t="shared" si="0"/>
        <v>7612977</v>
      </c>
      <c r="D22" s="141">
        <v>7612977</v>
      </c>
      <c r="E22" s="141"/>
    </row>
    <row r="23" ht="20.1" customHeight="1" spans="1:5">
      <c r="A23" s="61" t="s">
        <v>375</v>
      </c>
      <c r="B23" s="77" t="s">
        <v>376</v>
      </c>
      <c r="C23" s="141">
        <f t="shared" si="0"/>
        <v>700000</v>
      </c>
      <c r="D23" s="141"/>
      <c r="E23" s="141">
        <v>700000</v>
      </c>
    </row>
    <row r="24" ht="20.1" customHeight="1" spans="1:5">
      <c r="A24" s="61" t="s">
        <v>377</v>
      </c>
      <c r="B24" s="77" t="s">
        <v>378</v>
      </c>
      <c r="C24" s="141">
        <f t="shared" si="0"/>
        <v>22843106</v>
      </c>
      <c r="D24" s="141">
        <f>22843106-50000</f>
        <v>22793106</v>
      </c>
      <c r="E24" s="141">
        <v>50000</v>
      </c>
    </row>
    <row r="25" ht="20.1" customHeight="1" spans="1:5">
      <c r="A25" s="61" t="s">
        <v>379</v>
      </c>
      <c r="B25" s="77" t="s">
        <v>380</v>
      </c>
      <c r="C25" s="141">
        <f t="shared" si="0"/>
        <v>80000</v>
      </c>
      <c r="D25" s="141"/>
      <c r="E25" s="141">
        <v>80000</v>
      </c>
    </row>
    <row r="26" ht="20.1" customHeight="1" spans="1:5">
      <c r="A26" s="61" t="s">
        <v>381</v>
      </c>
      <c r="B26" s="77" t="s">
        <v>382</v>
      </c>
      <c r="C26" s="141">
        <f t="shared" si="0"/>
        <v>480000</v>
      </c>
      <c r="D26" s="141"/>
      <c r="E26" s="141">
        <v>480000</v>
      </c>
    </row>
    <row r="27" ht="20.1" customHeight="1" spans="1:5">
      <c r="A27" s="61" t="s">
        <v>383</v>
      </c>
      <c r="B27" s="77" t="s">
        <v>384</v>
      </c>
      <c r="C27" s="141">
        <f t="shared" si="0"/>
        <v>1210000</v>
      </c>
      <c r="D27" s="141"/>
      <c r="E27" s="141">
        <v>1210000</v>
      </c>
    </row>
    <row r="28" ht="20.1" customHeight="1" spans="1:5">
      <c r="A28" s="61" t="s">
        <v>385</v>
      </c>
      <c r="B28" s="77" t="s">
        <v>386</v>
      </c>
      <c r="C28" s="141">
        <f t="shared" si="0"/>
        <v>5199326</v>
      </c>
      <c r="D28" s="141">
        <f>5199326-164000</f>
        <v>5035326</v>
      </c>
      <c r="E28" s="141">
        <v>164000</v>
      </c>
    </row>
    <row r="29" ht="20.1" customHeight="1" spans="1:5">
      <c r="A29" s="62" t="s">
        <v>387</v>
      </c>
      <c r="B29" s="77" t="s">
        <v>388</v>
      </c>
      <c r="C29" s="141">
        <f t="shared" si="0"/>
        <v>2309413</v>
      </c>
      <c r="D29" s="141">
        <v>2309413</v>
      </c>
      <c r="E29" s="141"/>
    </row>
    <row r="30" ht="20.1" customHeight="1" spans="1:5">
      <c r="A30" s="62" t="s">
        <v>389</v>
      </c>
      <c r="B30" s="77" t="s">
        <v>390</v>
      </c>
      <c r="C30" s="141">
        <f t="shared" si="0"/>
        <v>2309413</v>
      </c>
      <c r="D30" s="141">
        <v>2309413</v>
      </c>
      <c r="E30" s="141"/>
    </row>
    <row r="31" ht="20.1" customHeight="1" spans="1:5">
      <c r="A31" s="63" t="s">
        <v>391</v>
      </c>
      <c r="B31" s="77" t="s">
        <v>392</v>
      </c>
      <c r="C31" s="141">
        <f t="shared" si="0"/>
        <v>2309413</v>
      </c>
      <c r="D31" s="141">
        <v>2309413</v>
      </c>
      <c r="E31" s="141"/>
    </row>
    <row r="32" ht="20.1" customHeight="1" spans="1:5">
      <c r="A32" s="126" t="s">
        <v>393</v>
      </c>
      <c r="B32" s="45"/>
      <c r="C32" s="45"/>
      <c r="D32" s="45"/>
      <c r="E32" s="45"/>
    </row>
    <row r="33" customHeight="1" spans="1:5">
      <c r="A33" s="45"/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D36" s="45"/>
      <c r="E36" s="45"/>
    </row>
    <row r="37" customHeight="1" spans="1:5">
      <c r="A37" s="45"/>
      <c r="B37" s="45"/>
      <c r="D37" s="45"/>
      <c r="E37" s="45"/>
    </row>
    <row r="38" s="45" customFormat="1" customHeight="1"/>
    <row r="39" customHeight="1" spans="1:2">
      <c r="A39" s="45"/>
      <c r="B39" s="45"/>
    </row>
    <row r="40" customHeight="1" spans="1:4">
      <c r="A40" s="45"/>
      <c r="B40" s="45"/>
      <c r="D40" s="45"/>
    </row>
    <row r="41" customHeight="1" spans="1:2">
      <c r="A41" s="45"/>
      <c r="B41" s="45"/>
    </row>
    <row r="42" customHeight="1" spans="1:2">
      <c r="A42" s="45"/>
      <c r="B42" s="45"/>
    </row>
    <row r="43" customHeight="1" spans="2:3">
      <c r="B43" s="45"/>
      <c r="C43" s="45"/>
    </row>
    <row r="45" customHeight="1" spans="1:1">
      <c r="A45" s="45"/>
    </row>
    <row r="47" customHeight="1" spans="2:2">
      <c r="B47" s="45"/>
    </row>
    <row r="48" customHeight="1" spans="2:2">
      <c r="B48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scale="64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4" width="6.875" style="43"/>
    <col min="255" max="255" width="14.5" style="43" customWidth="1"/>
    <col min="256" max="256" width="33.375" style="43" customWidth="1"/>
    <col min="257" max="259" width="20.625" style="43" customWidth="1"/>
    <col min="260" max="510" width="6.875" style="43"/>
    <col min="511" max="511" width="14.5" style="43" customWidth="1"/>
    <col min="512" max="512" width="33.375" style="43" customWidth="1"/>
    <col min="513" max="515" width="20.625" style="43" customWidth="1"/>
    <col min="516" max="766" width="6.875" style="43"/>
    <col min="767" max="767" width="14.5" style="43" customWidth="1"/>
    <col min="768" max="768" width="33.375" style="43" customWidth="1"/>
    <col min="769" max="771" width="20.625" style="43" customWidth="1"/>
    <col min="772" max="1022" width="6.875" style="43"/>
    <col min="1023" max="1023" width="14.5" style="43" customWidth="1"/>
    <col min="1024" max="1024" width="33.375" style="43" customWidth="1"/>
    <col min="1025" max="1027" width="20.625" style="43" customWidth="1"/>
    <col min="1028" max="1278" width="6.875" style="43"/>
    <col min="1279" max="1279" width="14.5" style="43" customWidth="1"/>
    <col min="1280" max="1280" width="33.375" style="43" customWidth="1"/>
    <col min="1281" max="1283" width="20.625" style="43" customWidth="1"/>
    <col min="1284" max="1534" width="6.875" style="43"/>
    <col min="1535" max="1535" width="14.5" style="43" customWidth="1"/>
    <col min="1536" max="1536" width="33.375" style="43" customWidth="1"/>
    <col min="1537" max="1539" width="20.625" style="43" customWidth="1"/>
    <col min="1540" max="1790" width="6.875" style="43"/>
    <col min="1791" max="1791" width="14.5" style="43" customWidth="1"/>
    <col min="1792" max="1792" width="33.375" style="43" customWidth="1"/>
    <col min="1793" max="1795" width="20.625" style="43" customWidth="1"/>
    <col min="1796" max="2046" width="6.875" style="43"/>
    <col min="2047" max="2047" width="14.5" style="43" customWidth="1"/>
    <col min="2048" max="2048" width="33.375" style="43" customWidth="1"/>
    <col min="2049" max="2051" width="20.625" style="43" customWidth="1"/>
    <col min="2052" max="2302" width="6.875" style="43"/>
    <col min="2303" max="2303" width="14.5" style="43" customWidth="1"/>
    <col min="2304" max="2304" width="33.375" style="43" customWidth="1"/>
    <col min="2305" max="2307" width="20.625" style="43" customWidth="1"/>
    <col min="2308" max="2558" width="6.875" style="43"/>
    <col min="2559" max="2559" width="14.5" style="43" customWidth="1"/>
    <col min="2560" max="2560" width="33.375" style="43" customWidth="1"/>
    <col min="2561" max="2563" width="20.625" style="43" customWidth="1"/>
    <col min="2564" max="2814" width="6.875" style="43"/>
    <col min="2815" max="2815" width="14.5" style="43" customWidth="1"/>
    <col min="2816" max="2816" width="33.375" style="43" customWidth="1"/>
    <col min="2817" max="2819" width="20.625" style="43" customWidth="1"/>
    <col min="2820" max="3070" width="6.875" style="43"/>
    <col min="3071" max="3071" width="14.5" style="43" customWidth="1"/>
    <col min="3072" max="3072" width="33.375" style="43" customWidth="1"/>
    <col min="3073" max="3075" width="20.625" style="43" customWidth="1"/>
    <col min="3076" max="3326" width="6.875" style="43"/>
    <col min="3327" max="3327" width="14.5" style="43" customWidth="1"/>
    <col min="3328" max="3328" width="33.375" style="43" customWidth="1"/>
    <col min="3329" max="3331" width="20.625" style="43" customWidth="1"/>
    <col min="3332" max="3582" width="6.875" style="43"/>
    <col min="3583" max="3583" width="14.5" style="43" customWidth="1"/>
    <col min="3584" max="3584" width="33.375" style="43" customWidth="1"/>
    <col min="3585" max="3587" width="20.625" style="43" customWidth="1"/>
    <col min="3588" max="3838" width="6.875" style="43"/>
    <col min="3839" max="3839" width="14.5" style="43" customWidth="1"/>
    <col min="3840" max="3840" width="33.375" style="43" customWidth="1"/>
    <col min="3841" max="3843" width="20.625" style="43" customWidth="1"/>
    <col min="3844" max="4094" width="6.875" style="43"/>
    <col min="4095" max="4095" width="14.5" style="43" customWidth="1"/>
    <col min="4096" max="4096" width="33.375" style="43" customWidth="1"/>
    <col min="4097" max="4099" width="20.625" style="43" customWidth="1"/>
    <col min="4100" max="4350" width="6.875" style="43"/>
    <col min="4351" max="4351" width="14.5" style="43" customWidth="1"/>
    <col min="4352" max="4352" width="33.375" style="43" customWidth="1"/>
    <col min="4353" max="4355" width="20.625" style="43" customWidth="1"/>
    <col min="4356" max="4606" width="6.875" style="43"/>
    <col min="4607" max="4607" width="14.5" style="43" customWidth="1"/>
    <col min="4608" max="4608" width="33.375" style="43" customWidth="1"/>
    <col min="4609" max="4611" width="20.625" style="43" customWidth="1"/>
    <col min="4612" max="4862" width="6.875" style="43"/>
    <col min="4863" max="4863" width="14.5" style="43" customWidth="1"/>
    <col min="4864" max="4864" width="33.375" style="43" customWidth="1"/>
    <col min="4865" max="4867" width="20.625" style="43" customWidth="1"/>
    <col min="4868" max="5118" width="6.875" style="43"/>
    <col min="5119" max="5119" width="14.5" style="43" customWidth="1"/>
    <col min="5120" max="5120" width="33.375" style="43" customWidth="1"/>
    <col min="5121" max="5123" width="20.625" style="43" customWidth="1"/>
    <col min="5124" max="5374" width="6.875" style="43"/>
    <col min="5375" max="5375" width="14.5" style="43" customWidth="1"/>
    <col min="5376" max="5376" width="33.375" style="43" customWidth="1"/>
    <col min="5377" max="5379" width="20.625" style="43" customWidth="1"/>
    <col min="5380" max="5630" width="6.875" style="43"/>
    <col min="5631" max="5631" width="14.5" style="43" customWidth="1"/>
    <col min="5632" max="5632" width="33.375" style="43" customWidth="1"/>
    <col min="5633" max="5635" width="20.625" style="43" customWidth="1"/>
    <col min="5636" max="5886" width="6.875" style="43"/>
    <col min="5887" max="5887" width="14.5" style="43" customWidth="1"/>
    <col min="5888" max="5888" width="33.375" style="43" customWidth="1"/>
    <col min="5889" max="5891" width="20.625" style="43" customWidth="1"/>
    <col min="5892" max="6142" width="6.875" style="43"/>
    <col min="6143" max="6143" width="14.5" style="43" customWidth="1"/>
    <col min="6144" max="6144" width="33.375" style="43" customWidth="1"/>
    <col min="6145" max="6147" width="20.625" style="43" customWidth="1"/>
    <col min="6148" max="6398" width="6.875" style="43"/>
    <col min="6399" max="6399" width="14.5" style="43" customWidth="1"/>
    <col min="6400" max="6400" width="33.375" style="43" customWidth="1"/>
    <col min="6401" max="6403" width="20.625" style="43" customWidth="1"/>
    <col min="6404" max="6654" width="6.875" style="43"/>
    <col min="6655" max="6655" width="14.5" style="43" customWidth="1"/>
    <col min="6656" max="6656" width="33.375" style="43" customWidth="1"/>
    <col min="6657" max="6659" width="20.625" style="43" customWidth="1"/>
    <col min="6660" max="6910" width="6.875" style="43"/>
    <col min="6911" max="6911" width="14.5" style="43" customWidth="1"/>
    <col min="6912" max="6912" width="33.375" style="43" customWidth="1"/>
    <col min="6913" max="6915" width="20.625" style="43" customWidth="1"/>
    <col min="6916" max="7166" width="6.875" style="43"/>
    <col min="7167" max="7167" width="14.5" style="43" customWidth="1"/>
    <col min="7168" max="7168" width="33.375" style="43" customWidth="1"/>
    <col min="7169" max="7171" width="20.625" style="43" customWidth="1"/>
    <col min="7172" max="7422" width="6.875" style="43"/>
    <col min="7423" max="7423" width="14.5" style="43" customWidth="1"/>
    <col min="7424" max="7424" width="33.375" style="43" customWidth="1"/>
    <col min="7425" max="7427" width="20.625" style="43" customWidth="1"/>
    <col min="7428" max="7678" width="6.875" style="43"/>
    <col min="7679" max="7679" width="14.5" style="43" customWidth="1"/>
    <col min="7680" max="7680" width="33.375" style="43" customWidth="1"/>
    <col min="7681" max="7683" width="20.625" style="43" customWidth="1"/>
    <col min="7684" max="7934" width="6.875" style="43"/>
    <col min="7935" max="7935" width="14.5" style="43" customWidth="1"/>
    <col min="7936" max="7936" width="33.375" style="43" customWidth="1"/>
    <col min="7937" max="7939" width="20.625" style="43" customWidth="1"/>
    <col min="7940" max="8190" width="6.875" style="43"/>
    <col min="8191" max="8191" width="14.5" style="43" customWidth="1"/>
    <col min="8192" max="8192" width="33.375" style="43" customWidth="1"/>
    <col min="8193" max="8195" width="20.625" style="43" customWidth="1"/>
    <col min="8196" max="8446" width="6.875" style="43"/>
    <col min="8447" max="8447" width="14.5" style="43" customWidth="1"/>
    <col min="8448" max="8448" width="33.375" style="43" customWidth="1"/>
    <col min="8449" max="8451" width="20.625" style="43" customWidth="1"/>
    <col min="8452" max="8702" width="6.875" style="43"/>
    <col min="8703" max="8703" width="14.5" style="43" customWidth="1"/>
    <col min="8704" max="8704" width="33.375" style="43" customWidth="1"/>
    <col min="8705" max="8707" width="20.625" style="43" customWidth="1"/>
    <col min="8708" max="8958" width="6.875" style="43"/>
    <col min="8959" max="8959" width="14.5" style="43" customWidth="1"/>
    <col min="8960" max="8960" width="33.375" style="43" customWidth="1"/>
    <col min="8961" max="8963" width="20.625" style="43" customWidth="1"/>
    <col min="8964" max="9214" width="6.875" style="43"/>
    <col min="9215" max="9215" width="14.5" style="43" customWidth="1"/>
    <col min="9216" max="9216" width="33.375" style="43" customWidth="1"/>
    <col min="9217" max="9219" width="20.625" style="43" customWidth="1"/>
    <col min="9220" max="9470" width="6.875" style="43"/>
    <col min="9471" max="9471" width="14.5" style="43" customWidth="1"/>
    <col min="9472" max="9472" width="33.375" style="43" customWidth="1"/>
    <col min="9473" max="9475" width="20.625" style="43" customWidth="1"/>
    <col min="9476" max="9726" width="6.875" style="43"/>
    <col min="9727" max="9727" width="14.5" style="43" customWidth="1"/>
    <col min="9728" max="9728" width="33.375" style="43" customWidth="1"/>
    <col min="9729" max="9731" width="20.625" style="43" customWidth="1"/>
    <col min="9732" max="9982" width="6.875" style="43"/>
    <col min="9983" max="9983" width="14.5" style="43" customWidth="1"/>
    <col min="9984" max="9984" width="33.375" style="43" customWidth="1"/>
    <col min="9985" max="9987" width="20.625" style="43" customWidth="1"/>
    <col min="9988" max="10238" width="6.875" style="43"/>
    <col min="10239" max="10239" width="14.5" style="43" customWidth="1"/>
    <col min="10240" max="10240" width="33.375" style="43" customWidth="1"/>
    <col min="10241" max="10243" width="20.625" style="43" customWidth="1"/>
    <col min="10244" max="10494" width="6.875" style="43"/>
    <col min="10495" max="10495" width="14.5" style="43" customWidth="1"/>
    <col min="10496" max="10496" width="33.375" style="43" customWidth="1"/>
    <col min="10497" max="10499" width="20.625" style="43" customWidth="1"/>
    <col min="10500" max="10750" width="6.875" style="43"/>
    <col min="10751" max="10751" width="14.5" style="43" customWidth="1"/>
    <col min="10752" max="10752" width="33.375" style="43" customWidth="1"/>
    <col min="10753" max="10755" width="20.625" style="43" customWidth="1"/>
    <col min="10756" max="11006" width="6.875" style="43"/>
    <col min="11007" max="11007" width="14.5" style="43" customWidth="1"/>
    <col min="11008" max="11008" width="33.375" style="43" customWidth="1"/>
    <col min="11009" max="11011" width="20.625" style="43" customWidth="1"/>
    <col min="11012" max="11262" width="6.875" style="43"/>
    <col min="11263" max="11263" width="14.5" style="43" customWidth="1"/>
    <col min="11264" max="11264" width="33.375" style="43" customWidth="1"/>
    <col min="11265" max="11267" width="20.625" style="43" customWidth="1"/>
    <col min="11268" max="11518" width="6.875" style="43"/>
    <col min="11519" max="11519" width="14.5" style="43" customWidth="1"/>
    <col min="11520" max="11520" width="33.375" style="43" customWidth="1"/>
    <col min="11521" max="11523" width="20.625" style="43" customWidth="1"/>
    <col min="11524" max="11774" width="6.875" style="43"/>
    <col min="11775" max="11775" width="14.5" style="43" customWidth="1"/>
    <col min="11776" max="11776" width="33.375" style="43" customWidth="1"/>
    <col min="11777" max="11779" width="20.625" style="43" customWidth="1"/>
    <col min="11780" max="12030" width="6.875" style="43"/>
    <col min="12031" max="12031" width="14.5" style="43" customWidth="1"/>
    <col min="12032" max="12032" width="33.375" style="43" customWidth="1"/>
    <col min="12033" max="12035" width="20.625" style="43" customWidth="1"/>
    <col min="12036" max="12286" width="6.875" style="43"/>
    <col min="12287" max="12287" width="14.5" style="43" customWidth="1"/>
    <col min="12288" max="12288" width="33.375" style="43" customWidth="1"/>
    <col min="12289" max="12291" width="20.625" style="43" customWidth="1"/>
    <col min="12292" max="12542" width="6.875" style="43"/>
    <col min="12543" max="12543" width="14.5" style="43" customWidth="1"/>
    <col min="12544" max="12544" width="33.375" style="43" customWidth="1"/>
    <col min="12545" max="12547" width="20.625" style="43" customWidth="1"/>
    <col min="12548" max="12798" width="6.875" style="43"/>
    <col min="12799" max="12799" width="14.5" style="43" customWidth="1"/>
    <col min="12800" max="12800" width="33.375" style="43" customWidth="1"/>
    <col min="12801" max="12803" width="20.625" style="43" customWidth="1"/>
    <col min="12804" max="13054" width="6.875" style="43"/>
    <col min="13055" max="13055" width="14.5" style="43" customWidth="1"/>
    <col min="13056" max="13056" width="33.375" style="43" customWidth="1"/>
    <col min="13057" max="13059" width="20.625" style="43" customWidth="1"/>
    <col min="13060" max="13310" width="6.875" style="43"/>
    <col min="13311" max="13311" width="14.5" style="43" customWidth="1"/>
    <col min="13312" max="13312" width="33.375" style="43" customWidth="1"/>
    <col min="13313" max="13315" width="20.625" style="43" customWidth="1"/>
    <col min="13316" max="13566" width="6.875" style="43"/>
    <col min="13567" max="13567" width="14.5" style="43" customWidth="1"/>
    <col min="13568" max="13568" width="33.375" style="43" customWidth="1"/>
    <col min="13569" max="13571" width="20.625" style="43" customWidth="1"/>
    <col min="13572" max="13822" width="6.875" style="43"/>
    <col min="13823" max="13823" width="14.5" style="43" customWidth="1"/>
    <col min="13824" max="13824" width="33.375" style="43" customWidth="1"/>
    <col min="13825" max="13827" width="20.625" style="43" customWidth="1"/>
    <col min="13828" max="14078" width="6.875" style="43"/>
    <col min="14079" max="14079" width="14.5" style="43" customWidth="1"/>
    <col min="14080" max="14080" width="33.375" style="43" customWidth="1"/>
    <col min="14081" max="14083" width="20.625" style="43" customWidth="1"/>
    <col min="14084" max="14334" width="6.875" style="43"/>
    <col min="14335" max="14335" width="14.5" style="43" customWidth="1"/>
    <col min="14336" max="14336" width="33.375" style="43" customWidth="1"/>
    <col min="14337" max="14339" width="20.625" style="43" customWidth="1"/>
    <col min="14340" max="14590" width="6.875" style="43"/>
    <col min="14591" max="14591" width="14.5" style="43" customWidth="1"/>
    <col min="14592" max="14592" width="33.375" style="43" customWidth="1"/>
    <col min="14593" max="14595" width="20.625" style="43" customWidth="1"/>
    <col min="14596" max="14846" width="6.875" style="43"/>
    <col min="14847" max="14847" width="14.5" style="43" customWidth="1"/>
    <col min="14848" max="14848" width="33.375" style="43" customWidth="1"/>
    <col min="14849" max="14851" width="20.625" style="43" customWidth="1"/>
    <col min="14852" max="15102" width="6.875" style="43"/>
    <col min="15103" max="15103" width="14.5" style="43" customWidth="1"/>
    <col min="15104" max="15104" width="33.375" style="43" customWidth="1"/>
    <col min="15105" max="15107" width="20.625" style="43" customWidth="1"/>
    <col min="15108" max="15358" width="6.875" style="43"/>
    <col min="15359" max="15359" width="14.5" style="43" customWidth="1"/>
    <col min="15360" max="15360" width="33.375" style="43" customWidth="1"/>
    <col min="15361" max="15363" width="20.625" style="43" customWidth="1"/>
    <col min="15364" max="15614" width="6.875" style="43"/>
    <col min="15615" max="15615" width="14.5" style="43" customWidth="1"/>
    <col min="15616" max="15616" width="33.375" style="43" customWidth="1"/>
    <col min="15617" max="15619" width="20.625" style="43" customWidth="1"/>
    <col min="15620" max="15870" width="6.875" style="43"/>
    <col min="15871" max="15871" width="14.5" style="43" customWidth="1"/>
    <col min="15872" max="15872" width="33.375" style="43" customWidth="1"/>
    <col min="15873" max="15875" width="20.625" style="43" customWidth="1"/>
    <col min="15876" max="16126" width="6.875" style="43"/>
    <col min="16127" max="16127" width="14.5" style="43" customWidth="1"/>
    <col min="16128" max="16128" width="33.375" style="43" customWidth="1"/>
    <col min="16129" max="16131" width="20.625" style="43" customWidth="1"/>
    <col min="16132" max="16384" width="6.875" style="43"/>
  </cols>
  <sheetData>
    <row r="1" customHeight="1" spans="1:5">
      <c r="A1" s="44" t="s">
        <v>394</v>
      </c>
      <c r="E1" s="130"/>
    </row>
    <row r="2" ht="34.5" customHeight="1" spans="1:5">
      <c r="A2" s="131" t="s">
        <v>395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9" customFormat="1" customHeight="1" spans="1:5">
      <c r="A4" s="52"/>
      <c r="B4" s="51"/>
      <c r="C4" s="51"/>
      <c r="D4" s="51"/>
      <c r="E4" s="133" t="s">
        <v>313</v>
      </c>
    </row>
    <row r="5" s="129" customFormat="1" customHeight="1" spans="1:5">
      <c r="A5" s="66" t="s">
        <v>396</v>
      </c>
      <c r="B5" s="66"/>
      <c r="C5" s="66" t="s">
        <v>397</v>
      </c>
      <c r="D5" s="66"/>
      <c r="E5" s="66"/>
    </row>
    <row r="6" s="129" customFormat="1" customHeight="1" spans="1:5">
      <c r="A6" s="66" t="s">
        <v>340</v>
      </c>
      <c r="B6" s="66" t="s">
        <v>341</v>
      </c>
      <c r="C6" s="66" t="s">
        <v>318</v>
      </c>
      <c r="D6" s="66" t="s">
        <v>398</v>
      </c>
      <c r="E6" s="66" t="s">
        <v>399</v>
      </c>
    </row>
    <row r="7" s="129" customFormat="1" customHeight="1" spans="1:8">
      <c r="A7" s="134" t="s">
        <v>400</v>
      </c>
      <c r="B7" s="135" t="s">
        <v>401</v>
      </c>
      <c r="C7" s="55">
        <f t="shared" ref="C7:C22" si="0">D7+E7</f>
        <v>45928466</v>
      </c>
      <c r="D7" s="55">
        <f>SUM(D8,D20,D39)</f>
        <v>40482294</v>
      </c>
      <c r="E7" s="55">
        <f>SUM(E8,E20,E39)</f>
        <v>5446172</v>
      </c>
      <c r="H7" s="115"/>
    </row>
    <row r="8" s="129" customFormat="1" customHeight="1" spans="1:5">
      <c r="A8" s="136" t="s">
        <v>402</v>
      </c>
      <c r="B8" s="137" t="s">
        <v>403</v>
      </c>
      <c r="C8" s="55">
        <f t="shared" si="0"/>
        <v>38489750</v>
      </c>
      <c r="D8" s="106">
        <f>SUM(D9:D19)</f>
        <v>38489750</v>
      </c>
      <c r="E8" s="55"/>
    </row>
    <row r="9" s="129" customFormat="1" customHeight="1" spans="1:9">
      <c r="A9" s="136" t="s">
        <v>404</v>
      </c>
      <c r="B9" s="137" t="s">
        <v>405</v>
      </c>
      <c r="C9" s="55">
        <f t="shared" si="0"/>
        <v>9795372</v>
      </c>
      <c r="D9" s="55">
        <v>9795372</v>
      </c>
      <c r="E9" s="55"/>
      <c r="I9" s="115"/>
    </row>
    <row r="10" s="129" customFormat="1" customHeight="1" spans="1:6">
      <c r="A10" s="136" t="s">
        <v>406</v>
      </c>
      <c r="B10" s="137" t="s">
        <v>407</v>
      </c>
      <c r="C10" s="55">
        <f t="shared" si="0"/>
        <v>2133660</v>
      </c>
      <c r="D10" s="55">
        <v>2133660</v>
      </c>
      <c r="E10" s="55"/>
      <c r="F10" s="115"/>
    </row>
    <row r="11" s="129" customFormat="1" customHeight="1" spans="1:6">
      <c r="A11" s="136" t="s">
        <v>408</v>
      </c>
      <c r="B11" s="137" t="s">
        <v>409</v>
      </c>
      <c r="C11" s="55">
        <f t="shared" si="0"/>
        <v>260682</v>
      </c>
      <c r="D11" s="55">
        <v>260682</v>
      </c>
      <c r="E11" s="55"/>
      <c r="F11" s="115"/>
    </row>
    <row r="12" s="129" customFormat="1" customHeight="1" spans="1:6">
      <c r="A12" s="136" t="s">
        <v>410</v>
      </c>
      <c r="B12" s="137" t="s">
        <v>411</v>
      </c>
      <c r="C12" s="55">
        <f t="shared" si="0"/>
        <v>15068880</v>
      </c>
      <c r="D12" s="55">
        <v>15068880</v>
      </c>
      <c r="E12" s="55"/>
      <c r="F12" s="115"/>
    </row>
    <row r="13" s="129" customFormat="1" customHeight="1" spans="1:8">
      <c r="A13" s="136" t="s">
        <v>412</v>
      </c>
      <c r="B13" s="137" t="s">
        <v>413</v>
      </c>
      <c r="C13" s="55">
        <f t="shared" si="0"/>
        <v>3003830</v>
      </c>
      <c r="D13" s="55">
        <v>3003830</v>
      </c>
      <c r="E13" s="55"/>
      <c r="H13" s="115"/>
    </row>
    <row r="14" s="129" customFormat="1" customHeight="1" spans="1:9">
      <c r="A14" s="136" t="s">
        <v>414</v>
      </c>
      <c r="B14" s="137" t="s">
        <v>415</v>
      </c>
      <c r="C14" s="55">
        <f t="shared" si="0"/>
        <v>1501914</v>
      </c>
      <c r="D14" s="55">
        <v>1501914</v>
      </c>
      <c r="E14" s="55"/>
      <c r="I14" s="115"/>
    </row>
    <row r="15" s="129" customFormat="1" customHeight="1" spans="1:9">
      <c r="A15" s="136" t="s">
        <v>416</v>
      </c>
      <c r="B15" s="137" t="s">
        <v>417</v>
      </c>
      <c r="C15" s="55">
        <f t="shared" si="0"/>
        <v>1635951</v>
      </c>
      <c r="D15" s="55">
        <v>1635951</v>
      </c>
      <c r="E15" s="55"/>
      <c r="I15" s="115"/>
    </row>
    <row r="16" s="129" customFormat="1" customHeight="1" spans="1:9">
      <c r="A16" s="136" t="s">
        <v>418</v>
      </c>
      <c r="B16" s="137" t="s">
        <v>419</v>
      </c>
      <c r="C16" s="55">
        <f t="shared" si="0"/>
        <v>609428</v>
      </c>
      <c r="D16" s="55">
        <v>609428</v>
      </c>
      <c r="E16" s="55"/>
      <c r="I16" s="115"/>
    </row>
    <row r="17" s="129" customFormat="1" customHeight="1" spans="1:9">
      <c r="A17" s="136" t="s">
        <v>420</v>
      </c>
      <c r="B17" s="137" t="s">
        <v>421</v>
      </c>
      <c r="C17" s="55">
        <f t="shared" si="0"/>
        <v>2309413</v>
      </c>
      <c r="D17" s="55">
        <v>2309413</v>
      </c>
      <c r="E17" s="55"/>
      <c r="I17" s="115"/>
    </row>
    <row r="18" s="129" customFormat="1" customHeight="1" spans="1:9">
      <c r="A18" s="136" t="s">
        <v>422</v>
      </c>
      <c r="B18" s="137" t="s">
        <v>423</v>
      </c>
      <c r="C18" s="55">
        <f t="shared" si="0"/>
        <v>384000</v>
      </c>
      <c r="D18" s="55">
        <v>384000</v>
      </c>
      <c r="E18" s="55"/>
      <c r="G18" s="115"/>
      <c r="I18" s="115"/>
    </row>
    <row r="19" s="129" customFormat="1" customHeight="1" spans="1:9">
      <c r="A19" s="136" t="s">
        <v>424</v>
      </c>
      <c r="B19" s="137" t="s">
        <v>425</v>
      </c>
      <c r="C19" s="55">
        <f t="shared" si="0"/>
        <v>1786620</v>
      </c>
      <c r="D19" s="55">
        <v>1786620</v>
      </c>
      <c r="E19" s="55"/>
      <c r="I19" s="115"/>
    </row>
    <row r="20" s="129" customFormat="1" customHeight="1" spans="1:5">
      <c r="A20" s="136" t="s">
        <v>426</v>
      </c>
      <c r="B20" s="137" t="s">
        <v>427</v>
      </c>
      <c r="C20" s="55">
        <f t="shared" si="0"/>
        <v>5446172</v>
      </c>
      <c r="D20" s="106">
        <f>SUM(D21:D38)</f>
        <v>0</v>
      </c>
      <c r="E20" s="106">
        <f>SUM(E21:E38)</f>
        <v>5446172</v>
      </c>
    </row>
    <row r="21" s="129" customFormat="1" customHeight="1" spans="1:12">
      <c r="A21" s="136" t="s">
        <v>428</v>
      </c>
      <c r="B21" s="137" t="s">
        <v>429</v>
      </c>
      <c r="C21" s="55">
        <f t="shared" si="0"/>
        <v>333000</v>
      </c>
      <c r="D21" s="55"/>
      <c r="E21" s="55">
        <f>713000-300000-80000</f>
        <v>333000</v>
      </c>
      <c r="F21" s="115"/>
      <c r="L21" s="115"/>
    </row>
    <row r="22" s="129" customFormat="1" customHeight="1" spans="1:5">
      <c r="A22" s="136" t="s">
        <v>430</v>
      </c>
      <c r="B22" s="137" t="s">
        <v>431</v>
      </c>
      <c r="C22" s="55">
        <f t="shared" si="0"/>
        <v>40000</v>
      </c>
      <c r="D22" s="55"/>
      <c r="E22" s="55">
        <f>90000-50000</f>
        <v>40000</v>
      </c>
    </row>
    <row r="23" s="129" customFormat="1" customHeight="1" spans="1:6">
      <c r="A23" s="136" t="s">
        <v>432</v>
      </c>
      <c r="B23" s="137" t="s">
        <v>433</v>
      </c>
      <c r="C23" s="55">
        <f t="shared" ref="C23:C42" si="1">D23+E23</f>
        <v>39400</v>
      </c>
      <c r="D23" s="55"/>
      <c r="E23" s="55">
        <v>39400</v>
      </c>
      <c r="F23" s="115"/>
    </row>
    <row r="24" s="129" customFormat="1" customHeight="1" spans="1:5">
      <c r="A24" s="136" t="s">
        <v>434</v>
      </c>
      <c r="B24" s="137" t="s">
        <v>435</v>
      </c>
      <c r="C24" s="55">
        <f t="shared" si="1"/>
        <v>65800</v>
      </c>
      <c r="D24" s="55"/>
      <c r="E24" s="55">
        <v>65800</v>
      </c>
    </row>
    <row r="25" s="129" customFormat="1" customHeight="1" spans="1:10">
      <c r="A25" s="136" t="s">
        <v>436</v>
      </c>
      <c r="B25" s="137" t="s">
        <v>437</v>
      </c>
      <c r="C25" s="55">
        <f t="shared" si="1"/>
        <v>291100</v>
      </c>
      <c r="D25" s="55"/>
      <c r="E25" s="55">
        <v>291100</v>
      </c>
      <c r="G25" s="115"/>
      <c r="J25" s="115"/>
    </row>
    <row r="26" s="129" customFormat="1" customHeight="1" spans="1:6">
      <c r="A26" s="136" t="s">
        <v>438</v>
      </c>
      <c r="B26" s="137" t="s">
        <v>439</v>
      </c>
      <c r="C26" s="55">
        <f t="shared" si="1"/>
        <v>10000</v>
      </c>
      <c r="D26" s="55"/>
      <c r="E26" s="55">
        <v>10000</v>
      </c>
      <c r="F26" s="115"/>
    </row>
    <row r="27" s="129" customFormat="1" customHeight="1" spans="1:5">
      <c r="A27" s="136" t="s">
        <v>440</v>
      </c>
      <c r="B27" s="137" t="s">
        <v>441</v>
      </c>
      <c r="C27" s="55">
        <f t="shared" si="1"/>
        <v>1809100</v>
      </c>
      <c r="D27" s="55"/>
      <c r="E27" s="55">
        <v>1809100</v>
      </c>
    </row>
    <row r="28" s="129" customFormat="1" customHeight="1" spans="1:5">
      <c r="A28" s="136" t="s">
        <v>442</v>
      </c>
      <c r="B28" s="137" t="s">
        <v>443</v>
      </c>
      <c r="C28" s="55">
        <f t="shared" si="1"/>
        <v>52000</v>
      </c>
      <c r="D28" s="55"/>
      <c r="E28" s="55">
        <f>202000-100000-50000</f>
        <v>52000</v>
      </c>
    </row>
    <row r="29" s="129" customFormat="1" customHeight="1" spans="1:5">
      <c r="A29" s="136" t="s">
        <v>444</v>
      </c>
      <c r="B29" s="137" t="s">
        <v>445</v>
      </c>
      <c r="C29" s="55">
        <f t="shared" si="1"/>
        <v>80000</v>
      </c>
      <c r="D29" s="55"/>
      <c r="E29" s="55">
        <v>80000</v>
      </c>
    </row>
    <row r="30" s="129" customFormat="1" customHeight="1" spans="1:14">
      <c r="A30" s="136" t="s">
        <v>446</v>
      </c>
      <c r="B30" s="137" t="s">
        <v>447</v>
      </c>
      <c r="C30" s="55">
        <f t="shared" si="1"/>
        <v>11000</v>
      </c>
      <c r="D30" s="55"/>
      <c r="E30" s="55">
        <v>11000</v>
      </c>
      <c r="N30" s="115"/>
    </row>
    <row r="31" s="129" customFormat="1" customHeight="1" spans="1:9">
      <c r="A31" s="136" t="s">
        <v>448</v>
      </c>
      <c r="B31" s="137" t="s">
        <v>449</v>
      </c>
      <c r="C31" s="55">
        <f t="shared" si="1"/>
        <v>106849</v>
      </c>
      <c r="D31" s="55"/>
      <c r="E31" s="55">
        <f>306849-200000</f>
        <v>106849</v>
      </c>
      <c r="F31" s="115"/>
      <c r="I31" s="115"/>
    </row>
    <row r="32" s="129" customFormat="1" customHeight="1" spans="1:7">
      <c r="A32" s="136" t="s">
        <v>450</v>
      </c>
      <c r="B32" s="137" t="s">
        <v>451</v>
      </c>
      <c r="C32" s="55">
        <f t="shared" si="1"/>
        <v>54200</v>
      </c>
      <c r="D32" s="55"/>
      <c r="E32" s="55">
        <f>354200-300000</f>
        <v>54200</v>
      </c>
      <c r="F32" s="115"/>
      <c r="G32" s="115"/>
    </row>
    <row r="33" s="129" customFormat="1" customHeight="1" spans="1:8">
      <c r="A33" s="136" t="s">
        <v>452</v>
      </c>
      <c r="B33" s="137" t="s">
        <v>453</v>
      </c>
      <c r="C33" s="55">
        <f t="shared" si="1"/>
        <v>30000</v>
      </c>
      <c r="D33" s="55"/>
      <c r="E33" s="55">
        <v>30000</v>
      </c>
      <c r="F33" s="115"/>
      <c r="G33" s="115"/>
      <c r="H33" s="115"/>
    </row>
    <row r="34" s="129" customFormat="1" customHeight="1" spans="1:7">
      <c r="A34" s="136" t="s">
        <v>454</v>
      </c>
      <c r="B34" s="137" t="s">
        <v>455</v>
      </c>
      <c r="C34" s="55">
        <f t="shared" si="1"/>
        <v>411208</v>
      </c>
      <c r="D34" s="55"/>
      <c r="E34" s="55">
        <v>411208</v>
      </c>
      <c r="G34" s="115"/>
    </row>
    <row r="35" s="129" customFormat="1" customHeight="1" spans="1:6">
      <c r="A35" s="136" t="s">
        <v>456</v>
      </c>
      <c r="B35" s="137" t="s">
        <v>457</v>
      </c>
      <c r="C35" s="55">
        <f t="shared" si="1"/>
        <v>249315</v>
      </c>
      <c r="D35" s="55"/>
      <c r="E35" s="55">
        <v>249315</v>
      </c>
      <c r="F35" s="115"/>
    </row>
    <row r="36" s="129" customFormat="1" customHeight="1" spans="1:5">
      <c r="A36" s="136" t="s">
        <v>458</v>
      </c>
      <c r="B36" s="137" t="s">
        <v>459</v>
      </c>
      <c r="C36" s="55">
        <f t="shared" si="1"/>
        <v>60000</v>
      </c>
      <c r="D36" s="55"/>
      <c r="E36" s="55">
        <v>60000</v>
      </c>
    </row>
    <row r="37" s="129" customFormat="1" customHeight="1" spans="1:6">
      <c r="A37" s="136" t="s">
        <v>460</v>
      </c>
      <c r="B37" s="137" t="s">
        <v>461</v>
      </c>
      <c r="C37" s="55">
        <f t="shared" si="1"/>
        <v>297000</v>
      </c>
      <c r="D37" s="55"/>
      <c r="E37" s="55">
        <v>297000</v>
      </c>
      <c r="F37" s="115"/>
    </row>
    <row r="38" s="129" customFormat="1" customHeight="1" spans="1:6">
      <c r="A38" s="136" t="s">
        <v>462</v>
      </c>
      <c r="B38" s="137" t="s">
        <v>463</v>
      </c>
      <c r="C38" s="55">
        <f t="shared" si="1"/>
        <v>1506200</v>
      </c>
      <c r="D38" s="55"/>
      <c r="E38" s="55">
        <f>2716200-1210000</f>
        <v>1506200</v>
      </c>
      <c r="F38" s="115"/>
    </row>
    <row r="39" s="129" customFormat="1" customHeight="1" spans="1:6">
      <c r="A39" s="136" t="s">
        <v>464</v>
      </c>
      <c r="B39" s="137" t="s">
        <v>465</v>
      </c>
      <c r="C39" s="55">
        <f t="shared" si="1"/>
        <v>1992544</v>
      </c>
      <c r="D39" s="106">
        <f>D40+D41</f>
        <v>1992544</v>
      </c>
      <c r="E39" s="55"/>
      <c r="F39" s="115"/>
    </row>
    <row r="40" s="129" customFormat="1" customHeight="1" spans="1:5">
      <c r="A40" s="136" t="s">
        <v>466</v>
      </c>
      <c r="B40" s="137" t="s">
        <v>467</v>
      </c>
      <c r="C40" s="55">
        <f t="shared" si="1"/>
        <v>59724</v>
      </c>
      <c r="D40" s="55">
        <v>59724</v>
      </c>
      <c r="E40" s="55"/>
    </row>
    <row r="41" s="129" customFormat="1" customHeight="1" spans="1:8">
      <c r="A41" s="136" t="s">
        <v>468</v>
      </c>
      <c r="B41" s="137" t="s">
        <v>469</v>
      </c>
      <c r="C41" s="55">
        <f t="shared" si="1"/>
        <v>1932820</v>
      </c>
      <c r="D41" s="55">
        <v>1932820</v>
      </c>
      <c r="E41" s="55"/>
      <c r="G41" s="115"/>
      <c r="H41" s="115"/>
    </row>
    <row r="42" customHeight="1" spans="4:12">
      <c r="D42" s="45"/>
      <c r="E42" s="45"/>
      <c r="L42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G35" sqref="G35"/>
    </sheetView>
  </sheetViews>
  <sheetFormatPr defaultColWidth="6.875" defaultRowHeight="12.75" customHeight="1" outlineLevelCol="5"/>
  <cols>
    <col min="1" max="1" width="25.75" style="43" customWidth="1"/>
    <col min="2" max="2" width="12.5" style="43" customWidth="1"/>
    <col min="3" max="3" width="11.5" style="43" customWidth="1"/>
    <col min="4" max="4" width="14.125" style="43" customWidth="1"/>
    <col min="5" max="6" width="15.1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470</v>
      </c>
    </row>
    <row r="2" ht="33" spans="1:6">
      <c r="A2" s="127" t="s">
        <v>471</v>
      </c>
      <c r="B2" s="117"/>
      <c r="C2" s="117"/>
      <c r="D2" s="117"/>
      <c r="E2" s="117"/>
      <c r="F2" s="117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6" t="s">
        <v>339</v>
      </c>
      <c r="B5" s="66"/>
      <c r="C5" s="66"/>
      <c r="D5" s="66"/>
      <c r="E5" s="66"/>
      <c r="F5" s="66"/>
    </row>
    <row r="6" ht="14.25" customHeight="1" spans="1:6">
      <c r="A6" s="66" t="s">
        <v>318</v>
      </c>
      <c r="B6" s="39" t="s">
        <v>472</v>
      </c>
      <c r="C6" s="66" t="s">
        <v>473</v>
      </c>
      <c r="D6" s="66"/>
      <c r="E6" s="66"/>
      <c r="F6" s="66" t="s">
        <v>474</v>
      </c>
    </row>
    <row r="7" ht="28.5" spans="1:6">
      <c r="A7" s="66"/>
      <c r="B7" s="39"/>
      <c r="C7" s="66" t="s">
        <v>342</v>
      </c>
      <c r="D7" s="39" t="s">
        <v>475</v>
      </c>
      <c r="E7" s="39" t="s">
        <v>476</v>
      </c>
      <c r="F7" s="66"/>
    </row>
    <row r="8" ht="20.1" customHeight="1" spans="1:6">
      <c r="A8" s="55">
        <f>C8+F8</f>
        <v>1045000</v>
      </c>
      <c r="B8" s="55"/>
      <c r="C8" s="55">
        <f>D8+E8</f>
        <v>245000</v>
      </c>
      <c r="D8" s="55"/>
      <c r="E8" s="55">
        <v>245000</v>
      </c>
      <c r="F8" s="55">
        <v>800000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$A7:$XFD7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477</v>
      </c>
      <c r="E1" s="86"/>
    </row>
    <row r="2" ht="33" spans="1:5">
      <c r="A2" s="116" t="s">
        <v>478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6" t="s">
        <v>340</v>
      </c>
      <c r="B5" s="121" t="s">
        <v>341</v>
      </c>
      <c r="C5" s="66" t="s">
        <v>479</v>
      </c>
      <c r="D5" s="66"/>
      <c r="E5" s="66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125"/>
      <c r="C7" s="74"/>
      <c r="D7" s="75"/>
      <c r="E7" s="55"/>
    </row>
    <row r="8" ht="20.25" customHeight="1" spans="1:5">
      <c r="A8" s="126" t="s">
        <v>480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1" width="34.5" style="43" customWidth="1"/>
    <col min="2" max="2" width="24.875" style="43" customWidth="1"/>
    <col min="3" max="3" width="34.5" style="43" customWidth="1"/>
    <col min="4" max="4" width="26.7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481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3" spans="1:251">
      <c r="A2" s="87" t="s">
        <v>482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2"/>
      <c r="B4" s="90"/>
      <c r="C4" s="91"/>
      <c r="D4" s="53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6" t="s">
        <v>314</v>
      </c>
      <c r="B5" s="66"/>
      <c r="C5" s="66" t="s">
        <v>315</v>
      </c>
      <c r="D5" s="66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2" t="s">
        <v>316</v>
      </c>
      <c r="B6" s="93" t="s">
        <v>317</v>
      </c>
      <c r="C6" s="92" t="s">
        <v>316</v>
      </c>
      <c r="D6" s="92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4" t="s">
        <v>483</v>
      </c>
      <c r="B7" s="95">
        <v>48612466</v>
      </c>
      <c r="C7" s="96" t="s">
        <v>325</v>
      </c>
      <c r="D7" s="97">
        <v>106849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8" t="s">
        <v>484</v>
      </c>
      <c r="B8" s="55"/>
      <c r="C8" s="96" t="s">
        <v>327</v>
      </c>
      <c r="D8" s="97">
        <v>6434844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9" t="s">
        <v>485</v>
      </c>
      <c r="B9" s="100"/>
      <c r="C9" s="96" t="s">
        <v>329</v>
      </c>
      <c r="D9" s="97">
        <v>1635951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1" t="s">
        <v>486</v>
      </c>
      <c r="B10" s="102"/>
      <c r="C10" s="96" t="s">
        <v>331</v>
      </c>
      <c r="D10" s="97">
        <v>38125409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1" t="s">
        <v>487</v>
      </c>
      <c r="B11" s="102"/>
      <c r="C11" s="96" t="s">
        <v>332</v>
      </c>
      <c r="D11" s="97">
        <v>2309413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1" t="s">
        <v>488</v>
      </c>
      <c r="B12" s="55"/>
      <c r="C12" s="103"/>
      <c r="D12" s="10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489</v>
      </c>
      <c r="B14" s="110">
        <f>SUM(B7:B12)</f>
        <v>48612466</v>
      </c>
      <c r="C14" s="111" t="s">
        <v>490</v>
      </c>
      <c r="D14" s="108">
        <f>SUM(D7:D13)</f>
        <v>48612466</v>
      </c>
      <c r="F14" s="4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1" t="s">
        <v>491</v>
      </c>
      <c r="B15" s="110"/>
      <c r="C15" s="112" t="s">
        <v>492</v>
      </c>
      <c r="D15" s="108">
        <f>B17-D14</f>
        <v>0</v>
      </c>
      <c r="E15" s="45"/>
      <c r="F15" s="4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1" t="s">
        <v>493</v>
      </c>
      <c r="B16" s="55"/>
      <c r="C16" s="103"/>
      <c r="D16" s="108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494</v>
      </c>
      <c r="B17" s="114">
        <f>B14+B15+B16</f>
        <v>48612466</v>
      </c>
      <c r="C17" s="107" t="s">
        <v>495</v>
      </c>
      <c r="D17" s="108">
        <f>D14+D15</f>
        <v>48612466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opLeftCell="A4" workbookViewId="0">
      <selection activeCell="I19" sqref="I19"/>
    </sheetView>
  </sheetViews>
  <sheetFormatPr defaultColWidth="6.875" defaultRowHeight="12.75" customHeight="1"/>
  <cols>
    <col min="1" max="1" width="11.875" style="43" customWidth="1"/>
    <col min="2" max="2" width="37.625" style="43" customWidth="1"/>
    <col min="3" max="3" width="15" style="43" customWidth="1"/>
    <col min="4" max="4" width="12.625" style="43" customWidth="1"/>
    <col min="5" max="5" width="15.125" style="43" customWidth="1"/>
    <col min="6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496</v>
      </c>
      <c r="L1" s="80"/>
    </row>
    <row r="2" ht="27" customHeight="1" spans="1:12">
      <c r="A2" s="46" t="s">
        <v>497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81" t="s">
        <v>313</v>
      </c>
    </row>
    <row r="5" ht="24" customHeight="1" spans="1:12">
      <c r="A5" s="66" t="s">
        <v>498</v>
      </c>
      <c r="B5" s="66"/>
      <c r="C5" s="67" t="s">
        <v>318</v>
      </c>
      <c r="D5" s="39" t="s">
        <v>493</v>
      </c>
      <c r="E5" s="39" t="s">
        <v>483</v>
      </c>
      <c r="F5" s="39" t="s">
        <v>484</v>
      </c>
      <c r="G5" s="39" t="s">
        <v>485</v>
      </c>
      <c r="H5" s="68" t="s">
        <v>486</v>
      </c>
      <c r="I5" s="67"/>
      <c r="J5" s="39" t="s">
        <v>487</v>
      </c>
      <c r="K5" s="39" t="s">
        <v>488</v>
      </c>
      <c r="L5" s="82" t="s">
        <v>491</v>
      </c>
    </row>
    <row r="6" ht="27" customHeight="1" spans="1:12">
      <c r="A6" s="69" t="s">
        <v>340</v>
      </c>
      <c r="B6" s="70" t="s">
        <v>341</v>
      </c>
      <c r="C6" s="54"/>
      <c r="D6" s="54"/>
      <c r="E6" s="54"/>
      <c r="F6" s="54"/>
      <c r="G6" s="54"/>
      <c r="H6" s="54" t="s">
        <v>499</v>
      </c>
      <c r="I6" s="54" t="s">
        <v>500</v>
      </c>
      <c r="J6" s="54"/>
      <c r="K6" s="54"/>
      <c r="L6" s="54"/>
    </row>
    <row r="7" ht="27" customHeight="1" spans="1:12">
      <c r="A7" s="71"/>
      <c r="B7" s="72" t="s">
        <v>318</v>
      </c>
      <c r="C7" s="73">
        <f>C8+C11+C16+C20+C29</f>
        <v>48612466</v>
      </c>
      <c r="D7" s="73">
        <f>D8+D11+D16+D20+D29</f>
        <v>0</v>
      </c>
      <c r="E7" s="73">
        <f>E8+E11+E16+E20+E29</f>
        <v>48612466</v>
      </c>
      <c r="F7" s="39"/>
      <c r="G7" s="39"/>
      <c r="H7" s="39"/>
      <c r="I7" s="39"/>
      <c r="J7" s="54"/>
      <c r="K7" s="83"/>
      <c r="L7" s="54"/>
    </row>
    <row r="8" ht="19" customHeight="1" spans="1:12">
      <c r="A8" s="56" t="s">
        <v>345</v>
      </c>
      <c r="B8" s="57" t="s">
        <v>346</v>
      </c>
      <c r="C8" s="73">
        <f>SUM(D8:L8)</f>
        <v>106849</v>
      </c>
      <c r="D8" s="73"/>
      <c r="E8" s="73">
        <v>106849</v>
      </c>
      <c r="F8" s="55"/>
      <c r="G8" s="74"/>
      <c r="H8" s="75"/>
      <c r="I8" s="75"/>
      <c r="J8" s="55"/>
      <c r="K8" s="74"/>
      <c r="L8" s="55"/>
    </row>
    <row r="9" ht="19" customHeight="1" spans="1:12">
      <c r="A9" s="76" t="s">
        <v>347</v>
      </c>
      <c r="B9" s="77" t="s">
        <v>348</v>
      </c>
      <c r="C9" s="73">
        <f t="shared" ref="C9:C31" si="0">SUM(D9:L9)</f>
        <v>106849</v>
      </c>
      <c r="D9" s="73"/>
      <c r="E9" s="73">
        <v>106849</v>
      </c>
      <c r="F9" s="55"/>
      <c r="G9" s="74"/>
      <c r="H9" s="75"/>
      <c r="I9" s="75"/>
      <c r="J9" s="55"/>
      <c r="K9" s="74"/>
      <c r="L9" s="55"/>
    </row>
    <row r="10" ht="19" customHeight="1" spans="1:12">
      <c r="A10" s="76" t="s">
        <v>349</v>
      </c>
      <c r="B10" s="77" t="s">
        <v>350</v>
      </c>
      <c r="C10" s="73">
        <f t="shared" si="0"/>
        <v>106849</v>
      </c>
      <c r="D10" s="73"/>
      <c r="E10" s="73">
        <v>106849</v>
      </c>
      <c r="F10" s="55"/>
      <c r="G10" s="74"/>
      <c r="H10" s="75"/>
      <c r="I10" s="75"/>
      <c r="J10" s="55"/>
      <c r="K10" s="74"/>
      <c r="L10" s="55"/>
    </row>
    <row r="11" ht="19" customHeight="1" spans="1:12">
      <c r="A11" s="76" t="s">
        <v>351</v>
      </c>
      <c r="B11" s="77" t="s">
        <v>352</v>
      </c>
      <c r="C11" s="73">
        <f t="shared" si="0"/>
        <v>6434844</v>
      </c>
      <c r="D11" s="73"/>
      <c r="E11" s="73">
        <v>6434844</v>
      </c>
      <c r="F11" s="55"/>
      <c r="G11" s="74"/>
      <c r="H11" s="75"/>
      <c r="I11" s="75"/>
      <c r="J11" s="55"/>
      <c r="K11" s="74"/>
      <c r="L11" s="55"/>
    </row>
    <row r="12" ht="19" customHeight="1" spans="1:12">
      <c r="A12" s="76" t="s">
        <v>353</v>
      </c>
      <c r="B12" s="77" t="s">
        <v>354</v>
      </c>
      <c r="C12" s="73">
        <f t="shared" si="0"/>
        <v>6434844</v>
      </c>
      <c r="D12" s="73"/>
      <c r="E12" s="73">
        <v>6434844</v>
      </c>
      <c r="F12" s="55"/>
      <c r="G12" s="74"/>
      <c r="H12" s="75"/>
      <c r="I12" s="75"/>
      <c r="J12" s="55"/>
      <c r="K12" s="74"/>
      <c r="L12" s="55"/>
    </row>
    <row r="13" ht="19" customHeight="1" spans="1:12">
      <c r="A13" s="76" t="s">
        <v>355</v>
      </c>
      <c r="B13" s="77" t="s">
        <v>356</v>
      </c>
      <c r="C13" s="73">
        <f t="shared" si="0"/>
        <v>3003830</v>
      </c>
      <c r="D13" s="73"/>
      <c r="E13" s="73">
        <v>3003830</v>
      </c>
      <c r="F13" s="55"/>
      <c r="G13" s="74"/>
      <c r="H13" s="75"/>
      <c r="I13" s="75"/>
      <c r="J13" s="55"/>
      <c r="K13" s="74"/>
      <c r="L13" s="55"/>
    </row>
    <row r="14" ht="19" customHeight="1" spans="1:12">
      <c r="A14" s="76" t="s">
        <v>357</v>
      </c>
      <c r="B14" s="77" t="s">
        <v>358</v>
      </c>
      <c r="C14" s="73">
        <f t="shared" si="0"/>
        <v>1501914</v>
      </c>
      <c r="D14" s="73"/>
      <c r="E14" s="73">
        <v>1501914</v>
      </c>
      <c r="F14" s="55"/>
      <c r="G14" s="74"/>
      <c r="H14" s="75"/>
      <c r="I14" s="75"/>
      <c r="J14" s="55"/>
      <c r="K14" s="74"/>
      <c r="L14" s="55"/>
    </row>
    <row r="15" ht="19" customHeight="1" spans="1:12">
      <c r="A15" s="78" t="s">
        <v>359</v>
      </c>
      <c r="B15" s="77" t="s">
        <v>360</v>
      </c>
      <c r="C15" s="73">
        <f t="shared" si="0"/>
        <v>1929100</v>
      </c>
      <c r="D15" s="73"/>
      <c r="E15" s="73">
        <v>1929100</v>
      </c>
      <c r="F15" s="55"/>
      <c r="G15" s="74"/>
      <c r="H15" s="75"/>
      <c r="I15" s="75"/>
      <c r="J15" s="55"/>
      <c r="K15" s="74"/>
      <c r="L15" s="55"/>
    </row>
    <row r="16" ht="19" customHeight="1" spans="1:12">
      <c r="A16" s="76" t="s">
        <v>361</v>
      </c>
      <c r="B16" s="77" t="s">
        <v>362</v>
      </c>
      <c r="C16" s="73">
        <f t="shared" si="0"/>
        <v>1635951</v>
      </c>
      <c r="D16" s="73"/>
      <c r="E16" s="73">
        <v>1635951</v>
      </c>
      <c r="F16" s="55"/>
      <c r="G16" s="74"/>
      <c r="H16" s="75"/>
      <c r="I16" s="75"/>
      <c r="J16" s="55"/>
      <c r="K16" s="74"/>
      <c r="L16" s="55"/>
    </row>
    <row r="17" ht="19" customHeight="1" spans="1:12">
      <c r="A17" s="76" t="s">
        <v>363</v>
      </c>
      <c r="B17" s="77" t="s">
        <v>364</v>
      </c>
      <c r="C17" s="73">
        <f t="shared" si="0"/>
        <v>1635951</v>
      </c>
      <c r="D17" s="73"/>
      <c r="E17" s="73">
        <v>1635951</v>
      </c>
      <c r="F17" s="55"/>
      <c r="G17" s="74"/>
      <c r="H17" s="75"/>
      <c r="I17" s="75"/>
      <c r="J17" s="55"/>
      <c r="K17" s="74"/>
      <c r="L17" s="55"/>
    </row>
    <row r="18" ht="19" customHeight="1" spans="1:12">
      <c r="A18" s="76" t="s">
        <v>365</v>
      </c>
      <c r="B18" s="77" t="s">
        <v>366</v>
      </c>
      <c r="C18" s="73">
        <f t="shared" si="0"/>
        <v>294566</v>
      </c>
      <c r="D18" s="73"/>
      <c r="E18" s="73">
        <v>294566</v>
      </c>
      <c r="F18" s="55"/>
      <c r="G18" s="74"/>
      <c r="H18" s="75"/>
      <c r="I18" s="75"/>
      <c r="J18" s="55"/>
      <c r="K18" s="74"/>
      <c r="L18" s="55"/>
    </row>
    <row r="19" ht="19" customHeight="1" spans="1:12">
      <c r="A19" s="79" t="s">
        <v>367</v>
      </c>
      <c r="B19" s="77" t="s">
        <v>368</v>
      </c>
      <c r="C19" s="73">
        <f t="shared" si="0"/>
        <v>1341385</v>
      </c>
      <c r="D19" s="73"/>
      <c r="E19" s="73">
        <v>1341385</v>
      </c>
      <c r="F19" s="55"/>
      <c r="G19" s="74"/>
      <c r="H19" s="75"/>
      <c r="I19" s="75"/>
      <c r="J19" s="55"/>
      <c r="K19" s="74"/>
      <c r="L19" s="55"/>
    </row>
    <row r="20" ht="19" customHeight="1" spans="1:12">
      <c r="A20" s="56" t="s">
        <v>369</v>
      </c>
      <c r="B20" s="77" t="s">
        <v>370</v>
      </c>
      <c r="C20" s="73">
        <f t="shared" si="0"/>
        <v>38125409</v>
      </c>
      <c r="D20" s="73"/>
      <c r="E20" s="73">
        <f>SUM(E22:E28)</f>
        <v>38125409</v>
      </c>
      <c r="F20" s="55"/>
      <c r="G20" s="74"/>
      <c r="H20" s="75"/>
      <c r="I20" s="75"/>
      <c r="J20" s="55"/>
      <c r="K20" s="74"/>
      <c r="L20" s="55"/>
    </row>
    <row r="21" ht="19" customHeight="1" spans="1:12">
      <c r="A21" s="56" t="s">
        <v>371</v>
      </c>
      <c r="B21" s="77" t="s">
        <v>372</v>
      </c>
      <c r="C21" s="73">
        <f t="shared" si="0"/>
        <v>38125409</v>
      </c>
      <c r="D21" s="73"/>
      <c r="E21" s="73">
        <f>SUM(E22:E28)</f>
        <v>38125409</v>
      </c>
      <c r="F21" s="55"/>
      <c r="G21" s="74"/>
      <c r="H21" s="75"/>
      <c r="I21" s="75"/>
      <c r="J21" s="55"/>
      <c r="K21" s="74"/>
      <c r="L21" s="55"/>
    </row>
    <row r="22" ht="19" customHeight="1" spans="1:12">
      <c r="A22" s="61" t="s">
        <v>373</v>
      </c>
      <c r="B22" s="77" t="s">
        <v>374</v>
      </c>
      <c r="C22" s="73">
        <f t="shared" si="0"/>
        <v>7612977</v>
      </c>
      <c r="D22" s="73"/>
      <c r="E22" s="73">
        <v>7612977</v>
      </c>
      <c r="F22" s="55"/>
      <c r="G22" s="74"/>
      <c r="H22" s="75"/>
      <c r="I22" s="75"/>
      <c r="J22" s="55"/>
      <c r="K22" s="74"/>
      <c r="L22" s="55"/>
    </row>
    <row r="23" ht="19" customHeight="1" spans="1:12">
      <c r="A23" s="61" t="s">
        <v>375</v>
      </c>
      <c r="B23" s="77" t="s">
        <v>376</v>
      </c>
      <c r="C23" s="73">
        <f t="shared" si="0"/>
        <v>700000</v>
      </c>
      <c r="D23" s="73"/>
      <c r="E23" s="73">
        <v>700000</v>
      </c>
      <c r="F23" s="55"/>
      <c r="G23" s="74"/>
      <c r="H23" s="75"/>
      <c r="I23" s="75"/>
      <c r="J23" s="55"/>
      <c r="K23" s="74"/>
      <c r="L23" s="55"/>
    </row>
    <row r="24" ht="19" customHeight="1" spans="1:12">
      <c r="A24" s="61" t="s">
        <v>377</v>
      </c>
      <c r="B24" s="77" t="s">
        <v>378</v>
      </c>
      <c r="C24" s="73">
        <f t="shared" si="0"/>
        <v>22843106</v>
      </c>
      <c r="D24" s="73"/>
      <c r="E24" s="73">
        <v>22843106</v>
      </c>
      <c r="F24" s="55"/>
      <c r="G24" s="74"/>
      <c r="H24" s="75"/>
      <c r="I24" s="75"/>
      <c r="J24" s="55"/>
      <c r="K24" s="74"/>
      <c r="L24" s="55"/>
    </row>
    <row r="25" ht="19" customHeight="1" spans="1:12">
      <c r="A25" s="61" t="s">
        <v>379</v>
      </c>
      <c r="B25" s="77" t="s">
        <v>380</v>
      </c>
      <c r="C25" s="73">
        <f t="shared" si="0"/>
        <v>80000</v>
      </c>
      <c r="D25" s="73"/>
      <c r="E25" s="73">
        <v>80000</v>
      </c>
      <c r="F25" s="55"/>
      <c r="G25" s="74"/>
      <c r="H25" s="75"/>
      <c r="I25" s="75"/>
      <c r="J25" s="55"/>
      <c r="K25" s="74"/>
      <c r="L25" s="55"/>
    </row>
    <row r="26" ht="19" customHeight="1" spans="1:12">
      <c r="A26" s="61" t="s">
        <v>381</v>
      </c>
      <c r="B26" s="77" t="s">
        <v>382</v>
      </c>
      <c r="C26" s="73">
        <f t="shared" si="0"/>
        <v>480000</v>
      </c>
      <c r="D26" s="73"/>
      <c r="E26" s="73">
        <v>480000</v>
      </c>
      <c r="F26" s="55"/>
      <c r="G26" s="74"/>
      <c r="H26" s="75"/>
      <c r="I26" s="75"/>
      <c r="J26" s="55"/>
      <c r="K26" s="74"/>
      <c r="L26" s="55"/>
    </row>
    <row r="27" ht="19" customHeight="1" spans="1:12">
      <c r="A27" s="61" t="s">
        <v>383</v>
      </c>
      <c r="B27" s="77" t="s">
        <v>384</v>
      </c>
      <c r="C27" s="73">
        <f t="shared" si="0"/>
        <v>1210000</v>
      </c>
      <c r="D27" s="73"/>
      <c r="E27" s="73">
        <v>1210000</v>
      </c>
      <c r="F27" s="55"/>
      <c r="G27" s="74"/>
      <c r="H27" s="75"/>
      <c r="I27" s="75"/>
      <c r="J27" s="55"/>
      <c r="K27" s="74"/>
      <c r="L27" s="55"/>
    </row>
    <row r="28" ht="19" customHeight="1" spans="1:12">
      <c r="A28" s="61" t="s">
        <v>385</v>
      </c>
      <c r="B28" s="77" t="s">
        <v>386</v>
      </c>
      <c r="C28" s="73">
        <f t="shared" si="0"/>
        <v>5199326</v>
      </c>
      <c r="D28" s="73"/>
      <c r="E28" s="73">
        <v>5199326</v>
      </c>
      <c r="F28" s="55"/>
      <c r="G28" s="74"/>
      <c r="H28" s="75"/>
      <c r="I28" s="75"/>
      <c r="J28" s="55"/>
      <c r="K28" s="74"/>
      <c r="L28" s="55"/>
    </row>
    <row r="29" ht="19" customHeight="1" spans="1:12">
      <c r="A29" s="62" t="s">
        <v>387</v>
      </c>
      <c r="B29" s="77" t="s">
        <v>388</v>
      </c>
      <c r="C29" s="73">
        <f t="shared" si="0"/>
        <v>2309413</v>
      </c>
      <c r="D29" s="73"/>
      <c r="E29" s="73">
        <v>2309413</v>
      </c>
      <c r="F29" s="55"/>
      <c r="G29" s="74"/>
      <c r="H29" s="75"/>
      <c r="I29" s="75"/>
      <c r="J29" s="55"/>
      <c r="K29" s="74"/>
      <c r="L29" s="55"/>
    </row>
    <row r="30" ht="19" customHeight="1" spans="1:12">
      <c r="A30" s="62" t="s">
        <v>389</v>
      </c>
      <c r="B30" s="77" t="s">
        <v>390</v>
      </c>
      <c r="C30" s="73">
        <f t="shared" si="0"/>
        <v>2309413</v>
      </c>
      <c r="D30" s="73"/>
      <c r="E30" s="73">
        <v>2309413</v>
      </c>
      <c r="F30" s="55"/>
      <c r="G30" s="74"/>
      <c r="H30" s="75"/>
      <c r="I30" s="75"/>
      <c r="J30" s="55"/>
      <c r="K30" s="74"/>
      <c r="L30" s="55"/>
    </row>
    <row r="31" ht="19" customHeight="1" spans="1:12">
      <c r="A31" s="63" t="s">
        <v>391</v>
      </c>
      <c r="B31" s="77" t="s">
        <v>392</v>
      </c>
      <c r="C31" s="73">
        <f t="shared" si="0"/>
        <v>2309413</v>
      </c>
      <c r="D31" s="73"/>
      <c r="E31" s="73">
        <v>2309413</v>
      </c>
      <c r="F31" s="55"/>
      <c r="G31" s="74"/>
      <c r="H31" s="75"/>
      <c r="I31" s="75"/>
      <c r="J31" s="55"/>
      <c r="K31" s="74"/>
      <c r="L31" s="5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G26" sqref="G26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501</v>
      </c>
      <c r="B1" s="45"/>
    </row>
    <row r="2" ht="33" spans="1:8">
      <c r="A2" s="46" t="s">
        <v>502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54" t="s">
        <v>340</v>
      </c>
      <c r="B5" s="54" t="s">
        <v>341</v>
      </c>
      <c r="C5" s="54" t="s">
        <v>318</v>
      </c>
      <c r="D5" s="54" t="s">
        <v>343</v>
      </c>
      <c r="E5" s="54" t="s">
        <v>344</v>
      </c>
      <c r="F5" s="54" t="s">
        <v>503</v>
      </c>
      <c r="G5" s="54" t="s">
        <v>504</v>
      </c>
      <c r="H5" s="54" t="s">
        <v>505</v>
      </c>
    </row>
    <row r="6" ht="18" customHeight="1" spans="1:8">
      <c r="A6" s="54"/>
      <c r="B6" s="54" t="s">
        <v>318</v>
      </c>
      <c r="C6" s="55">
        <f>D6+E6+F6+G6+H6</f>
        <v>48612466</v>
      </c>
      <c r="D6" s="55">
        <f>D7+D10+D15+D19+D28</f>
        <v>45928466</v>
      </c>
      <c r="E6" s="55">
        <f>E19</f>
        <v>2684000</v>
      </c>
      <c r="F6" s="54"/>
      <c r="G6" s="54"/>
      <c r="H6" s="54"/>
    </row>
    <row r="7" ht="18" customHeight="1" spans="1:8">
      <c r="A7" s="56" t="s">
        <v>345</v>
      </c>
      <c r="B7" s="57" t="s">
        <v>346</v>
      </c>
      <c r="C7" s="55">
        <f>D7+E7+F7+G7+H7</f>
        <v>106849</v>
      </c>
      <c r="D7" s="55">
        <f>D8</f>
        <v>106849</v>
      </c>
      <c r="E7" s="55"/>
      <c r="F7" s="55"/>
      <c r="G7" s="55"/>
      <c r="H7" s="55"/>
    </row>
    <row r="8" ht="18" customHeight="1" spans="1:8">
      <c r="A8" s="56" t="s">
        <v>347</v>
      </c>
      <c r="B8" s="57" t="s">
        <v>348</v>
      </c>
      <c r="C8" s="55">
        <f t="shared" ref="C8:C30" si="0">D8+E8+F8+G8+H8</f>
        <v>106849</v>
      </c>
      <c r="D8" s="55">
        <v>106849</v>
      </c>
      <c r="E8" s="55"/>
      <c r="F8" s="58"/>
      <c r="G8" s="58"/>
      <c r="H8" s="58"/>
    </row>
    <row r="9" ht="18" customHeight="1" spans="1:8">
      <c r="A9" s="56" t="s">
        <v>349</v>
      </c>
      <c r="B9" s="57" t="s">
        <v>350</v>
      </c>
      <c r="C9" s="55">
        <f t="shared" si="0"/>
        <v>106849</v>
      </c>
      <c r="D9" s="55">
        <v>106849</v>
      </c>
      <c r="E9" s="55"/>
      <c r="F9" s="58"/>
      <c r="G9" s="58"/>
      <c r="H9" s="58"/>
    </row>
    <row r="10" ht="18" customHeight="1" spans="1:8">
      <c r="A10" s="56" t="s">
        <v>351</v>
      </c>
      <c r="B10" s="57" t="s">
        <v>352</v>
      </c>
      <c r="C10" s="55">
        <f t="shared" si="0"/>
        <v>6434844</v>
      </c>
      <c r="D10" s="55">
        <f>D11</f>
        <v>6434844</v>
      </c>
      <c r="E10" s="55"/>
      <c r="F10" s="58"/>
      <c r="G10" s="58"/>
      <c r="H10" s="58"/>
    </row>
    <row r="11" ht="18" customHeight="1" spans="1:9">
      <c r="A11" s="56" t="s">
        <v>353</v>
      </c>
      <c r="B11" s="57" t="s">
        <v>354</v>
      </c>
      <c r="C11" s="55">
        <f t="shared" si="0"/>
        <v>6434844</v>
      </c>
      <c r="D11" s="55">
        <f>SUM(D12:D14)</f>
        <v>6434844</v>
      </c>
      <c r="E11" s="55"/>
      <c r="F11" s="58"/>
      <c r="G11" s="58"/>
      <c r="H11" s="58"/>
      <c r="I11" s="45"/>
    </row>
    <row r="12" ht="18" customHeight="1" spans="1:8">
      <c r="A12" s="56" t="s">
        <v>355</v>
      </c>
      <c r="B12" s="57" t="s">
        <v>356</v>
      </c>
      <c r="C12" s="55">
        <f t="shared" si="0"/>
        <v>3003830</v>
      </c>
      <c r="D12" s="55">
        <v>3003830</v>
      </c>
      <c r="E12" s="55"/>
      <c r="F12" s="58"/>
      <c r="G12" s="58"/>
      <c r="H12" s="58"/>
    </row>
    <row r="13" ht="18" customHeight="1" spans="1:8">
      <c r="A13" s="56" t="s">
        <v>357</v>
      </c>
      <c r="B13" s="57" t="s">
        <v>358</v>
      </c>
      <c r="C13" s="55">
        <f t="shared" si="0"/>
        <v>1501914</v>
      </c>
      <c r="D13" s="55">
        <v>1501914</v>
      </c>
      <c r="E13" s="55"/>
      <c r="F13" s="58"/>
      <c r="G13" s="58"/>
      <c r="H13" s="59"/>
    </row>
    <row r="14" ht="18" customHeight="1" spans="1:9">
      <c r="A14" s="60" t="s">
        <v>359</v>
      </c>
      <c r="B14" s="57" t="s">
        <v>360</v>
      </c>
      <c r="C14" s="55">
        <f t="shared" si="0"/>
        <v>1929100</v>
      </c>
      <c r="D14" s="55">
        <v>1929100</v>
      </c>
      <c r="E14" s="55"/>
      <c r="F14" s="58"/>
      <c r="G14" s="58"/>
      <c r="H14" s="59"/>
      <c r="I14" s="45"/>
    </row>
    <row r="15" ht="18" customHeight="1" spans="1:8">
      <c r="A15" s="56" t="s">
        <v>361</v>
      </c>
      <c r="B15" s="57" t="s">
        <v>362</v>
      </c>
      <c r="C15" s="55">
        <f t="shared" si="0"/>
        <v>1635951</v>
      </c>
      <c r="D15" s="55">
        <f>D16</f>
        <v>1635951</v>
      </c>
      <c r="E15" s="55"/>
      <c r="F15" s="58"/>
      <c r="G15" s="58"/>
      <c r="H15" s="58"/>
    </row>
    <row r="16" ht="18" customHeight="1" spans="1:8">
      <c r="A16" s="56" t="s">
        <v>363</v>
      </c>
      <c r="B16" s="57" t="s">
        <v>364</v>
      </c>
      <c r="C16" s="55">
        <f t="shared" si="0"/>
        <v>1635951</v>
      </c>
      <c r="D16" s="55">
        <f>D17+D18</f>
        <v>1635951</v>
      </c>
      <c r="E16" s="55"/>
      <c r="F16" s="58"/>
      <c r="G16" s="58"/>
      <c r="H16" s="59"/>
    </row>
    <row r="17" ht="18" customHeight="1" spans="1:8">
      <c r="A17" s="56" t="s">
        <v>365</v>
      </c>
      <c r="B17" s="57" t="s">
        <v>366</v>
      </c>
      <c r="C17" s="55">
        <f t="shared" si="0"/>
        <v>294566</v>
      </c>
      <c r="D17" s="55">
        <v>294566</v>
      </c>
      <c r="E17" s="55"/>
      <c r="F17" s="58"/>
      <c r="G17" s="59"/>
      <c r="H17" s="59"/>
    </row>
    <row r="18" ht="18" customHeight="1" spans="1:8">
      <c r="A18" s="56" t="s">
        <v>367</v>
      </c>
      <c r="B18" s="57" t="s">
        <v>368</v>
      </c>
      <c r="C18" s="55">
        <f t="shared" si="0"/>
        <v>1341385</v>
      </c>
      <c r="D18" s="55">
        <v>1341385</v>
      </c>
      <c r="E18" s="55"/>
      <c r="F18" s="59"/>
      <c r="G18" s="59"/>
      <c r="H18" s="58"/>
    </row>
    <row r="19" ht="18" customHeight="1" spans="1:8">
      <c r="A19" s="56" t="s">
        <v>369</v>
      </c>
      <c r="B19" s="57" t="s">
        <v>370</v>
      </c>
      <c r="C19" s="55">
        <f t="shared" si="0"/>
        <v>38125409</v>
      </c>
      <c r="D19" s="55">
        <f>D20</f>
        <v>35441409</v>
      </c>
      <c r="E19" s="55">
        <f>E20</f>
        <v>2684000</v>
      </c>
      <c r="F19" s="59"/>
      <c r="G19" s="59"/>
      <c r="H19" s="59"/>
    </row>
    <row r="20" ht="18" customHeight="1" spans="1:8">
      <c r="A20" s="56" t="s">
        <v>371</v>
      </c>
      <c r="B20" s="57" t="s">
        <v>372</v>
      </c>
      <c r="C20" s="55">
        <f t="shared" si="0"/>
        <v>38125409</v>
      </c>
      <c r="D20" s="55">
        <f>SUM(D21:D27)</f>
        <v>35441409</v>
      </c>
      <c r="E20" s="55">
        <f>SUM(E21:E27)</f>
        <v>2684000</v>
      </c>
      <c r="F20" s="58"/>
      <c r="G20" s="59"/>
      <c r="H20" s="59"/>
    </row>
    <row r="21" ht="18" customHeight="1" spans="1:8">
      <c r="A21" s="61" t="s">
        <v>373</v>
      </c>
      <c r="B21" s="57" t="s">
        <v>374</v>
      </c>
      <c r="C21" s="55">
        <f t="shared" si="0"/>
        <v>7612977</v>
      </c>
      <c r="D21" s="55">
        <v>7612977</v>
      </c>
      <c r="E21" s="55"/>
      <c r="F21" s="59"/>
      <c r="G21" s="59"/>
      <c r="H21" s="59"/>
    </row>
    <row r="22" ht="18" customHeight="1" spans="1:8">
      <c r="A22" s="61" t="s">
        <v>375</v>
      </c>
      <c r="B22" s="57" t="s">
        <v>376</v>
      </c>
      <c r="C22" s="55">
        <f t="shared" si="0"/>
        <v>700000</v>
      </c>
      <c r="D22" s="55"/>
      <c r="E22" s="55">
        <v>700000</v>
      </c>
      <c r="F22" s="59"/>
      <c r="G22" s="59"/>
      <c r="H22" s="59"/>
    </row>
    <row r="23" ht="18" customHeight="1" spans="1:8">
      <c r="A23" s="61" t="s">
        <v>377</v>
      </c>
      <c r="B23" s="57" t="s">
        <v>378</v>
      </c>
      <c r="C23" s="55">
        <f t="shared" si="0"/>
        <v>22843106</v>
      </c>
      <c r="D23" s="55">
        <f>22843106-50000</f>
        <v>22793106</v>
      </c>
      <c r="E23" s="55">
        <v>50000</v>
      </c>
      <c r="F23" s="59"/>
      <c r="G23" s="58"/>
      <c r="H23" s="59"/>
    </row>
    <row r="24" ht="18" customHeight="1" spans="1:8">
      <c r="A24" s="61" t="s">
        <v>379</v>
      </c>
      <c r="B24" s="57" t="s">
        <v>380</v>
      </c>
      <c r="C24" s="55">
        <f t="shared" si="0"/>
        <v>80000</v>
      </c>
      <c r="D24" s="55"/>
      <c r="E24" s="55">
        <v>80000</v>
      </c>
      <c r="F24" s="59"/>
      <c r="G24" s="59"/>
      <c r="H24" s="59"/>
    </row>
    <row r="25" ht="18" customHeight="1" spans="1:8">
      <c r="A25" s="61" t="s">
        <v>381</v>
      </c>
      <c r="B25" s="57" t="s">
        <v>382</v>
      </c>
      <c r="C25" s="55">
        <f t="shared" si="0"/>
        <v>480000</v>
      </c>
      <c r="D25" s="55"/>
      <c r="E25" s="55">
        <v>480000</v>
      </c>
      <c r="F25" s="59"/>
      <c r="G25" s="58"/>
      <c r="H25" s="59"/>
    </row>
    <row r="26" ht="18" customHeight="1" spans="1:8">
      <c r="A26" s="61" t="s">
        <v>383</v>
      </c>
      <c r="B26" s="57" t="s">
        <v>384</v>
      </c>
      <c r="C26" s="55">
        <f t="shared" si="0"/>
        <v>1210000</v>
      </c>
      <c r="D26" s="55"/>
      <c r="E26" s="55">
        <v>1210000</v>
      </c>
      <c r="F26" s="59"/>
      <c r="G26" s="59"/>
      <c r="H26" s="59"/>
    </row>
    <row r="27" ht="18" customHeight="1" spans="1:8">
      <c r="A27" s="61" t="s">
        <v>385</v>
      </c>
      <c r="B27" s="57" t="s">
        <v>386</v>
      </c>
      <c r="C27" s="55">
        <f t="shared" si="0"/>
        <v>5199326</v>
      </c>
      <c r="D27" s="55">
        <f>5199326-164000</f>
        <v>5035326</v>
      </c>
      <c r="E27" s="55">
        <v>164000</v>
      </c>
      <c r="F27" s="59"/>
      <c r="G27" s="59"/>
      <c r="H27" s="59"/>
    </row>
    <row r="28" ht="18" customHeight="1" spans="1:8">
      <c r="A28" s="62" t="s">
        <v>387</v>
      </c>
      <c r="B28" s="57" t="s">
        <v>388</v>
      </c>
      <c r="C28" s="55">
        <f t="shared" si="0"/>
        <v>2309413</v>
      </c>
      <c r="D28" s="55">
        <v>2309413</v>
      </c>
      <c r="E28" s="55"/>
      <c r="F28" s="59"/>
      <c r="G28" s="59"/>
      <c r="H28" s="59"/>
    </row>
    <row r="29" ht="18" customHeight="1" spans="1:8">
      <c r="A29" s="62" t="s">
        <v>389</v>
      </c>
      <c r="B29" s="57" t="s">
        <v>390</v>
      </c>
      <c r="C29" s="55">
        <f t="shared" si="0"/>
        <v>2309413</v>
      </c>
      <c r="D29" s="55">
        <v>2309413</v>
      </c>
      <c r="E29" s="55"/>
      <c r="F29" s="59"/>
      <c r="G29" s="59"/>
      <c r="H29" s="59"/>
    </row>
    <row r="30" ht="18" customHeight="1" spans="1:8">
      <c r="A30" s="63" t="s">
        <v>391</v>
      </c>
      <c r="B30" s="57" t="s">
        <v>392</v>
      </c>
      <c r="C30" s="55">
        <f t="shared" si="0"/>
        <v>2309413</v>
      </c>
      <c r="D30" s="55">
        <v>2309413</v>
      </c>
      <c r="E30" s="55"/>
      <c r="F30" s="59"/>
      <c r="G30" s="59"/>
      <c r="H30" s="59"/>
    </row>
  </sheetData>
  <printOptions horizontalCentered="1"/>
  <pageMargins left="0.393700787401575" right="0.393700787401575" top="0.590551181102362" bottom="0.590551181102362" header="0.511811023622047" footer="0.511811023622047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2022-07-07T12:30:28Z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